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Oriente" sheetId="26" r:id="rId3"/>
    <sheet name="Amazonas" sheetId="27" r:id="rId4"/>
    <sheet name="Loreto" sheetId="32" r:id="rId5"/>
    <sheet name="San Martín" sheetId="33" r:id="rId6"/>
    <sheet name="Ucayali" sheetId="34" r:id="rId7"/>
    <sheet name="Conceptos" sheetId="4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K42" i="34" l="1"/>
  <c r="K41" i="34"/>
  <c r="K42" i="33"/>
  <c r="K41" i="33"/>
  <c r="K42" i="32"/>
  <c r="K41" i="32"/>
  <c r="K41" i="27"/>
  <c r="P15" i="34"/>
  <c r="P15" i="33"/>
  <c r="P15" i="32"/>
  <c r="K42" i="27"/>
  <c r="E34" i="34"/>
  <c r="D34" i="34"/>
  <c r="E34" i="33"/>
  <c r="D34" i="33"/>
  <c r="E34" i="32"/>
  <c r="D34" i="32"/>
  <c r="E34" i="27"/>
  <c r="D34" i="27"/>
  <c r="P15" i="27"/>
  <c r="L55" i="26"/>
  <c r="L54" i="26"/>
  <c r="L52" i="26"/>
  <c r="L51" i="26"/>
  <c r="J52" i="26"/>
  <c r="J51" i="26"/>
  <c r="I53" i="26"/>
  <c r="P42" i="26"/>
  <c r="O42" i="26"/>
  <c r="H42" i="26"/>
  <c r="P15" i="26"/>
  <c r="P14" i="26"/>
  <c r="P13" i="26"/>
  <c r="P12" i="26"/>
  <c r="I21" i="26" l="1"/>
  <c r="I22" i="26"/>
  <c r="I23" i="26"/>
  <c r="I25" i="26" s="1"/>
  <c r="I24" i="26"/>
  <c r="J24" i="26"/>
  <c r="J23" i="26"/>
  <c r="J21" i="26"/>
  <c r="J22" i="26"/>
  <c r="O64" i="26" l="1"/>
  <c r="N64" i="26"/>
  <c r="M64" i="26"/>
  <c r="L64" i="26"/>
  <c r="K64" i="26"/>
  <c r="O63" i="26"/>
  <c r="N63" i="26"/>
  <c r="M63" i="26"/>
  <c r="L63" i="26"/>
  <c r="K63" i="26"/>
  <c r="O62" i="26"/>
  <c r="N62" i="26"/>
  <c r="M62" i="26"/>
  <c r="L62" i="26"/>
  <c r="L65" i="26" s="1"/>
  <c r="L67" i="26" s="1"/>
  <c r="K62" i="26"/>
  <c r="O61" i="26"/>
  <c r="O65" i="26" s="1"/>
  <c r="O67" i="26" s="1"/>
  <c r="N61" i="26"/>
  <c r="M61" i="26"/>
  <c r="L61" i="26"/>
  <c r="K61" i="26"/>
  <c r="K65" i="26" s="1"/>
  <c r="K67" i="26" s="1"/>
  <c r="E66" i="26"/>
  <c r="E65" i="26"/>
  <c r="E64" i="26"/>
  <c r="E63" i="26"/>
  <c r="E62" i="26"/>
  <c r="E61" i="26"/>
  <c r="E54" i="26"/>
  <c r="E53" i="26"/>
  <c r="E52" i="26"/>
  <c r="E51" i="26"/>
  <c r="H41" i="26"/>
  <c r="H40" i="26"/>
  <c r="H39" i="26"/>
  <c r="H38" i="26"/>
  <c r="H37" i="26"/>
  <c r="H36" i="26"/>
  <c r="H35" i="26"/>
  <c r="E42" i="26"/>
  <c r="D42" i="26"/>
  <c r="F42" i="26" s="1"/>
  <c r="G42" i="26" s="1"/>
  <c r="E41" i="26"/>
  <c r="D41" i="26"/>
  <c r="E40" i="26"/>
  <c r="D40" i="26"/>
  <c r="F40" i="26" s="1"/>
  <c r="G40" i="26" s="1"/>
  <c r="E39" i="26"/>
  <c r="D39" i="26"/>
  <c r="E38" i="26"/>
  <c r="D38" i="26"/>
  <c r="F38" i="26" s="1"/>
  <c r="G38" i="26" s="1"/>
  <c r="E37" i="26"/>
  <c r="D37" i="26"/>
  <c r="E36" i="26"/>
  <c r="D36" i="26"/>
  <c r="F36" i="26" s="1"/>
  <c r="G36" i="26" s="1"/>
  <c r="E35" i="26"/>
  <c r="D35" i="26"/>
  <c r="M15" i="26"/>
  <c r="M14" i="26"/>
  <c r="M13" i="26"/>
  <c r="M12" i="26"/>
  <c r="K15" i="26"/>
  <c r="K14" i="26"/>
  <c r="O14" i="26" s="1"/>
  <c r="K13" i="26"/>
  <c r="K12" i="26"/>
  <c r="F11" i="26"/>
  <c r="F10" i="26"/>
  <c r="F13" i="26" s="1"/>
  <c r="B5" i="26"/>
  <c r="B4" i="26"/>
  <c r="B3" i="26"/>
  <c r="M65" i="26"/>
  <c r="M67" i="26" s="1"/>
  <c r="I52" i="26"/>
  <c r="O15" i="26"/>
  <c r="O12" i="26"/>
  <c r="O55" i="34"/>
  <c r="O57" i="34" s="1"/>
  <c r="N55" i="34"/>
  <c r="N57" i="34" s="1"/>
  <c r="M55" i="34"/>
  <c r="M57" i="34" s="1"/>
  <c r="L55" i="34"/>
  <c r="L57" i="34" s="1"/>
  <c r="K55" i="34"/>
  <c r="K57" i="34" s="1"/>
  <c r="O55" i="33"/>
  <c r="O57" i="33" s="1"/>
  <c r="N55" i="33"/>
  <c r="N57" i="33" s="1"/>
  <c r="M55" i="33"/>
  <c r="M57" i="33" s="1"/>
  <c r="L55" i="33"/>
  <c r="L57" i="33" s="1"/>
  <c r="K55" i="33"/>
  <c r="K57" i="33" s="1"/>
  <c r="O55" i="32"/>
  <c r="O57" i="32" s="1"/>
  <c r="N55" i="32"/>
  <c r="N57" i="32" s="1"/>
  <c r="M55" i="32"/>
  <c r="M57" i="32" s="1"/>
  <c r="L55" i="32"/>
  <c r="L57" i="32" s="1"/>
  <c r="K55" i="32"/>
  <c r="K57" i="32" s="1"/>
  <c r="O55" i="27"/>
  <c r="N55" i="27"/>
  <c r="M55" i="27"/>
  <c r="M57" i="27" s="1"/>
  <c r="L55" i="27"/>
  <c r="L57" i="27" s="1"/>
  <c r="K55" i="27"/>
  <c r="K57" i="27" s="1"/>
  <c r="O57" i="27"/>
  <c r="N57" i="27"/>
  <c r="E57" i="34"/>
  <c r="E58" i="34" s="1"/>
  <c r="F56" i="34"/>
  <c r="F55" i="34"/>
  <c r="F54" i="34"/>
  <c r="F53" i="34"/>
  <c r="F52" i="34"/>
  <c r="F51" i="34"/>
  <c r="F58" i="34" s="1"/>
  <c r="E57" i="33"/>
  <c r="E58" i="33" s="1"/>
  <c r="F56" i="33"/>
  <c r="F55" i="33"/>
  <c r="F54" i="33"/>
  <c r="F53" i="33"/>
  <c r="F52" i="33"/>
  <c r="F51" i="33"/>
  <c r="E57" i="32"/>
  <c r="E58" i="32" s="1"/>
  <c r="F56" i="32"/>
  <c r="F55" i="32"/>
  <c r="F54" i="32"/>
  <c r="F53" i="32"/>
  <c r="F52" i="32"/>
  <c r="F51" i="32"/>
  <c r="F58" i="32" s="1"/>
  <c r="F56" i="27"/>
  <c r="F55" i="27"/>
  <c r="F54" i="27"/>
  <c r="F53" i="27"/>
  <c r="F52" i="27"/>
  <c r="F51" i="27"/>
  <c r="E58" i="27"/>
  <c r="E57" i="27"/>
  <c r="E45" i="34"/>
  <c r="F43" i="34" s="1"/>
  <c r="F44" i="34"/>
  <c r="I42" i="34"/>
  <c r="F42" i="34"/>
  <c r="I41" i="34"/>
  <c r="E45" i="33"/>
  <c r="F44" i="33" s="1"/>
  <c r="I42" i="33"/>
  <c r="F42" i="33"/>
  <c r="I41" i="33"/>
  <c r="F41" i="33"/>
  <c r="E45" i="32"/>
  <c r="F43" i="32" s="1"/>
  <c r="F44" i="32"/>
  <c r="I42" i="32"/>
  <c r="F42" i="32"/>
  <c r="I41" i="32"/>
  <c r="F41" i="32"/>
  <c r="I42" i="27"/>
  <c r="I41" i="27"/>
  <c r="E45" i="27"/>
  <c r="F44" i="27" s="1"/>
  <c r="M16" i="26" l="1"/>
  <c r="F62" i="26"/>
  <c r="F35" i="26"/>
  <c r="G35" i="26" s="1"/>
  <c r="F37" i="26"/>
  <c r="G37" i="26" s="1"/>
  <c r="F39" i="26"/>
  <c r="G39" i="26" s="1"/>
  <c r="F41" i="26"/>
  <c r="N15" i="26"/>
  <c r="N12" i="26"/>
  <c r="K16" i="26"/>
  <c r="L15" i="26" s="1"/>
  <c r="J25" i="26" s="1"/>
  <c r="G41" i="26"/>
  <c r="F65" i="26"/>
  <c r="L12" i="26"/>
  <c r="O13" i="26"/>
  <c r="N13" i="26"/>
  <c r="N14" i="26"/>
  <c r="M36" i="26"/>
  <c r="M38" i="26"/>
  <c r="M40" i="26"/>
  <c r="M42" i="26"/>
  <c r="L35" i="26"/>
  <c r="L41" i="26"/>
  <c r="I51" i="26"/>
  <c r="M37" i="26"/>
  <c r="M41" i="26"/>
  <c r="F66" i="26"/>
  <c r="L36" i="26"/>
  <c r="L38" i="26"/>
  <c r="L40" i="26"/>
  <c r="L42" i="26"/>
  <c r="N65" i="26"/>
  <c r="N67" i="26" s="1"/>
  <c r="F63" i="26"/>
  <c r="F64" i="26"/>
  <c r="F61" i="26"/>
  <c r="E55" i="26"/>
  <c r="E67" i="26"/>
  <c r="N16" i="26"/>
  <c r="F53" i="26"/>
  <c r="F58" i="33"/>
  <c r="F45" i="32"/>
  <c r="F41" i="34"/>
  <c r="F45" i="34" s="1"/>
  <c r="F43" i="33"/>
  <c r="F45" i="33" s="1"/>
  <c r="F32" i="34"/>
  <c r="G32" i="34" s="1"/>
  <c r="F31" i="34"/>
  <c r="F30" i="34"/>
  <c r="G30" i="34" s="1"/>
  <c r="F29" i="34"/>
  <c r="F28" i="34"/>
  <c r="G28" i="34" s="1"/>
  <c r="F27" i="34"/>
  <c r="F26" i="34"/>
  <c r="G26" i="34" s="1"/>
  <c r="F25" i="34"/>
  <c r="M16" i="34"/>
  <c r="N15" i="34" s="1"/>
  <c r="K16" i="34"/>
  <c r="L14" i="34" s="1"/>
  <c r="O15" i="34"/>
  <c r="O14" i="34"/>
  <c r="O13" i="34"/>
  <c r="N13" i="34"/>
  <c r="L13" i="34"/>
  <c r="F13" i="34"/>
  <c r="O12" i="34"/>
  <c r="N12" i="34"/>
  <c r="L12" i="34"/>
  <c r="B5" i="34"/>
  <c r="B4" i="34"/>
  <c r="B3" i="34"/>
  <c r="F32" i="33"/>
  <c r="F31" i="33"/>
  <c r="F30" i="33"/>
  <c r="G30" i="33" s="1"/>
  <c r="F29" i="33"/>
  <c r="F28" i="33"/>
  <c r="F27" i="33"/>
  <c r="F26" i="33"/>
  <c r="G26" i="33" s="1"/>
  <c r="F25" i="33"/>
  <c r="M16" i="33"/>
  <c r="N13" i="33" s="1"/>
  <c r="K16" i="33"/>
  <c r="L13" i="33" s="1"/>
  <c r="O15" i="33"/>
  <c r="O14" i="33"/>
  <c r="N14" i="33"/>
  <c r="O13" i="33"/>
  <c r="F13" i="33"/>
  <c r="O12" i="33"/>
  <c r="B5" i="33"/>
  <c r="B4" i="33"/>
  <c r="B3" i="33"/>
  <c r="F32" i="32"/>
  <c r="F31" i="32"/>
  <c r="F30" i="32"/>
  <c r="G30" i="32" s="1"/>
  <c r="F29" i="32"/>
  <c r="F28" i="32"/>
  <c r="F27" i="32"/>
  <c r="F26" i="32"/>
  <c r="F25" i="32"/>
  <c r="M16" i="32"/>
  <c r="N14" i="32" s="1"/>
  <c r="K16" i="32"/>
  <c r="L14" i="32" s="1"/>
  <c r="O15" i="32"/>
  <c r="O14" i="32"/>
  <c r="O13" i="32"/>
  <c r="N13" i="32"/>
  <c r="F13" i="32"/>
  <c r="O12" i="32"/>
  <c r="N12" i="32"/>
  <c r="B5" i="32"/>
  <c r="B4" i="32"/>
  <c r="B3" i="32"/>
  <c r="L39" i="26" l="1"/>
  <c r="O16" i="26"/>
  <c r="M35" i="26"/>
  <c r="L37" i="26"/>
  <c r="N37" i="26" s="1"/>
  <c r="M39" i="26"/>
  <c r="N39" i="26" s="1"/>
  <c r="L13" i="26"/>
  <c r="L16" i="26" s="1"/>
  <c r="L14" i="26"/>
  <c r="N42" i="26"/>
  <c r="N40" i="26"/>
  <c r="N35" i="26"/>
  <c r="E68" i="26"/>
  <c r="G67" i="26" s="1"/>
  <c r="N38" i="26"/>
  <c r="N41" i="26"/>
  <c r="N36" i="26"/>
  <c r="F68" i="26"/>
  <c r="F54" i="26"/>
  <c r="F52" i="26"/>
  <c r="F51" i="26"/>
  <c r="L15" i="34"/>
  <c r="N15" i="32"/>
  <c r="G28" i="33"/>
  <c r="G27" i="34"/>
  <c r="G31" i="34"/>
  <c r="G29" i="33"/>
  <c r="G32" i="33"/>
  <c r="G25" i="33"/>
  <c r="G26" i="32"/>
  <c r="G31" i="32"/>
  <c r="G27" i="32"/>
  <c r="N14" i="34"/>
  <c r="N16" i="34" s="1"/>
  <c r="L16" i="34"/>
  <c r="N15" i="33"/>
  <c r="O16" i="33"/>
  <c r="L12" i="33"/>
  <c r="L15" i="33"/>
  <c r="L14" i="33"/>
  <c r="N16" i="32"/>
  <c r="L12" i="32"/>
  <c r="L13" i="32"/>
  <c r="O16" i="34"/>
  <c r="G25" i="34"/>
  <c r="G29" i="34"/>
  <c r="G27" i="33"/>
  <c r="G31" i="33"/>
  <c r="N12" i="33"/>
  <c r="N16" i="33" s="1"/>
  <c r="G25" i="32"/>
  <c r="L15" i="32"/>
  <c r="G28" i="32"/>
  <c r="G29" i="32"/>
  <c r="G32" i="32"/>
  <c r="O16" i="32"/>
  <c r="F43" i="27"/>
  <c r="B5" i="27"/>
  <c r="B4" i="27"/>
  <c r="F26" i="27"/>
  <c r="F27" i="27"/>
  <c r="F28" i="27"/>
  <c r="F29" i="27"/>
  <c r="F30" i="27"/>
  <c r="F31" i="27"/>
  <c r="F32" i="27"/>
  <c r="F25" i="27"/>
  <c r="O15" i="27"/>
  <c r="O14" i="27"/>
  <c r="O13" i="27"/>
  <c r="O12" i="27"/>
  <c r="M16" i="27"/>
  <c r="N14" i="27" s="1"/>
  <c r="K16" i="27"/>
  <c r="F13" i="27"/>
  <c r="F55" i="26" l="1"/>
  <c r="L16" i="33"/>
  <c r="L16" i="32"/>
  <c r="F42" i="27"/>
  <c r="F41" i="27"/>
  <c r="O16" i="27"/>
  <c r="L13" i="27"/>
  <c r="G31" i="27"/>
  <c r="G25" i="27"/>
  <c r="G29" i="27"/>
  <c r="G27" i="27"/>
  <c r="G30" i="27"/>
  <c r="G26" i="27"/>
  <c r="G32" i="27"/>
  <c r="G28" i="27"/>
  <c r="L12" i="27"/>
  <c r="L15" i="27"/>
  <c r="N15" i="27"/>
  <c r="N12" i="27"/>
  <c r="N13" i="27"/>
  <c r="L14" i="27"/>
  <c r="F45" i="27" l="1"/>
  <c r="L16" i="27"/>
  <c r="N16" i="27"/>
  <c r="B3" i="27" l="1"/>
  <c r="F58" i="27" l="1"/>
</calcChain>
</file>

<file path=xl/sharedStrings.xml><?xml version="1.0" encoding="utf-8"?>
<sst xmlns="http://schemas.openxmlformats.org/spreadsheetml/2006/main" count="352" uniqueCount="77">
  <si>
    <t>Índice</t>
  </si>
  <si>
    <t>Total</t>
  </si>
  <si>
    <t>Año</t>
  </si>
  <si>
    <t>Oriente</t>
  </si>
  <si>
    <t>Amazonas</t>
  </si>
  <si>
    <t>Loreto</t>
  </si>
  <si>
    <t>San Martín</t>
  </si>
  <si>
    <t>Ucayali</t>
  </si>
  <si>
    <t>Información ampliada del Reporte Regional de la Macro Región Oriente - Edición N° 245</t>
  </si>
  <si>
    <t>Lunes, 26 de junio de 2017</t>
  </si>
  <si>
    <t>1. Jóvenes entre 15 y 24 años</t>
  </si>
  <si>
    <t>Población de 15 años a más:</t>
  </si>
  <si>
    <t>Población joven de 15 a 25 años:</t>
  </si>
  <si>
    <t>2. Ninis - Ni Estudian ni Trabajan</t>
  </si>
  <si>
    <t>Varones</t>
  </si>
  <si>
    <t>Mujeres</t>
  </si>
  <si>
    <t>Miles</t>
  </si>
  <si>
    <t>Part. %</t>
  </si>
  <si>
    <t>3. Jóvenes de 15 a 24 años que trabajan</t>
  </si>
  <si>
    <t>Jónes de 15 a 24 años que:</t>
  </si>
  <si>
    <t>Solo Trabajan</t>
  </si>
  <si>
    <t>Solo Estudian</t>
  </si>
  <si>
    <t>Estudian y Trabajan</t>
  </si>
  <si>
    <t>Fuente: ENAHO                                                                           Elaboración: CIE-PERUCÁMARAS</t>
  </si>
  <si>
    <t>Situación Educativa y Laboral de los jóvenes de 15 a 24 años, 2016</t>
  </si>
  <si>
    <t xml:space="preserve">% de jóvenes  respecto al total </t>
  </si>
  <si>
    <t>mayor a 15 años:</t>
  </si>
  <si>
    <t>Var. %</t>
  </si>
  <si>
    <t>Fuente: ENAHO                                                                                                                                                                                      Elaboración: CIE-PERUCÁMARAS</t>
  </si>
  <si>
    <t>Ninis (%)*</t>
  </si>
  <si>
    <t>*Ninis(%): Se refiere al cociente entre el número de Ninis sobre el total de jóvenes de 15 a 24 años de edad en la región</t>
  </si>
  <si>
    <t>Total de Jóvenes</t>
  </si>
  <si>
    <t>Número y Proporción de Ninis en la región,  2009-2016</t>
  </si>
  <si>
    <t>Ocupados</t>
  </si>
  <si>
    <t>Desempleados ocultos</t>
  </si>
  <si>
    <t>Condicion Contractual de los jóvenes de 15 a 24 años ocupados</t>
  </si>
  <si>
    <t>Condición contractual</t>
  </si>
  <si>
    <t>Contrato a plazo fijo</t>
  </si>
  <si>
    <t>Sin contrato</t>
  </si>
  <si>
    <t>Ingreso*: Ingreso promedio mensual</t>
  </si>
  <si>
    <t>Jóvenes según condición de ocupación, 2016</t>
  </si>
  <si>
    <t>Condición de ocupación</t>
  </si>
  <si>
    <t>N°</t>
  </si>
  <si>
    <t>Fuente: ENAHO                                       Elaboración: CIE-PERUCÁMARAS</t>
  </si>
  <si>
    <t>Situación de informalidad</t>
  </si>
  <si>
    <t>Informalidad laboral en la PEAO joven de 15 a 24 años,  2012-2016</t>
  </si>
  <si>
    <t>Tasa de informalidad</t>
  </si>
  <si>
    <t>Fuente: ENAHO                                                                                                                                                      Elaboración: CIE-PERUCÁMARAS</t>
  </si>
  <si>
    <t>Desempleo abierto</t>
  </si>
  <si>
    <t>Inactivos plenos</t>
  </si>
  <si>
    <t>Total PEA:</t>
  </si>
  <si>
    <t>Total NO PEA:</t>
  </si>
  <si>
    <t>Contrato definido</t>
  </si>
  <si>
    <t>Convenios de formación laboral</t>
  </si>
  <si>
    <t xml:space="preserve">Contrato por locación de servicios </t>
  </si>
  <si>
    <t>Regimen especial de contratación</t>
  </si>
  <si>
    <t>No declaran</t>
  </si>
  <si>
    <t>Empleo informal</t>
  </si>
  <si>
    <t>Empleo formal</t>
  </si>
  <si>
    <t>Informal en el sector informal</t>
  </si>
  <si>
    <t>Informal fuera del sector informa</t>
  </si>
  <si>
    <t>Total PET</t>
  </si>
  <si>
    <t>Ninis por sexo en porcentajes, 2009-2016</t>
  </si>
  <si>
    <t>Región</t>
  </si>
  <si>
    <t>Número y Proporción de Ninis en la Macro Región Oriente</t>
  </si>
  <si>
    <t xml:space="preserve">Proporción </t>
  </si>
  <si>
    <t xml:space="preserve">Fuente: ENAHO  </t>
  </si>
  <si>
    <t>Elaboración: CIE-PERUCÁMARAS</t>
  </si>
  <si>
    <t>Jóvenes de 15 a 24 años que:</t>
  </si>
  <si>
    <t>7 años</t>
  </si>
  <si>
    <t>"Situación laboral de la población entre 15 y 24 años - 2016"</t>
  </si>
  <si>
    <t>Macro Región Oriente: Situación laboral de la población entre 15 y 24 años - 2016</t>
  </si>
  <si>
    <t>Amazonas: Situación laboral de la población entre 15 y 24 años - 2016</t>
  </si>
  <si>
    <t>Loreto: Situación laboral de la población entre 15 y 24 años - 2016</t>
  </si>
  <si>
    <t>San Martín: Situación laboral de la población entre 15 y 24 años - 2016</t>
  </si>
  <si>
    <t>Ucayali: Situación laboral de la población entre 15 y 24 años - 2016</t>
  </si>
  <si>
    <t>Ni Estudian ni Trabajan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</si>
</sst>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4"/>
      <name val="Calibri"/>
      <family val="2"/>
      <scheme val="minor"/>
    </font>
    <font>
      <sz val="7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117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4" fillId="0" borderId="0" xfId="1"/>
    <xf numFmtId="0" fontId="9" fillId="2" borderId="6" xfId="0" applyFont="1" applyFill="1" applyBorder="1"/>
    <xf numFmtId="170" fontId="0" fillId="2" borderId="9" xfId="29" applyNumberFormat="1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4" borderId="9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2" xfId="0" applyFill="1" applyBorder="1"/>
    <xf numFmtId="0" fontId="0" fillId="6" borderId="11" xfId="0" applyFill="1" applyBorder="1"/>
    <xf numFmtId="0" fontId="0" fillId="4" borderId="10" xfId="0" applyFill="1" applyBorder="1" applyAlignment="1">
      <alignment vertical="center"/>
    </xf>
    <xf numFmtId="170" fontId="12" fillId="2" borderId="9" xfId="29" applyNumberFormat="1" applyFont="1" applyFill="1" applyBorder="1" applyAlignment="1">
      <alignment vertical="center"/>
    </xf>
    <xf numFmtId="170" fontId="20" fillId="2" borderId="9" xfId="29" applyNumberFormat="1" applyFont="1" applyFill="1" applyBorder="1" applyAlignment="1">
      <alignment vertical="center"/>
    </xf>
    <xf numFmtId="3" fontId="0" fillId="6" borderId="9" xfId="0" applyNumberFormat="1" applyFill="1" applyBorder="1" applyAlignment="1">
      <alignment vertical="center"/>
    </xf>
    <xf numFmtId="170" fontId="12" fillId="6" borderId="9" xfId="29" applyNumberFormat="1" applyFont="1" applyFill="1" applyBorder="1" applyAlignment="1">
      <alignment vertical="center"/>
    </xf>
    <xf numFmtId="0" fontId="0" fillId="4" borderId="9" xfId="0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21" fillId="2" borderId="0" xfId="0" applyFont="1" applyFill="1" applyAlignment="1">
      <alignment vertical="center"/>
    </xf>
    <xf numFmtId="170" fontId="22" fillId="2" borderId="9" xfId="29" applyNumberFormat="1" applyFon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1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3" fontId="0" fillId="6" borderId="11" xfId="0" applyNumberForma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171" fontId="15" fillId="2" borderId="9" xfId="0" applyNumberFormat="1" applyFont="1" applyFill="1" applyBorder="1" applyAlignment="1">
      <alignment vertical="center"/>
    </xf>
    <xf numFmtId="171" fontId="15" fillId="6" borderId="9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3" fillId="4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vertical="center"/>
    </xf>
    <xf numFmtId="3" fontId="21" fillId="2" borderId="0" xfId="0" applyNumberFormat="1" applyFont="1" applyFill="1" applyAlignment="1">
      <alignment vertical="center"/>
    </xf>
    <xf numFmtId="0" fontId="15" fillId="2" borderId="0" xfId="0" applyFont="1" applyFill="1" applyBorder="1"/>
    <xf numFmtId="3" fontId="9" fillId="2" borderId="9" xfId="0" applyNumberFormat="1" applyFont="1" applyFill="1" applyBorder="1"/>
    <xf numFmtId="3" fontId="25" fillId="2" borderId="9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9" fillId="6" borderId="9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0" fontId="23" fillId="2" borderId="14" xfId="0" applyFont="1" applyFill="1" applyBorder="1" applyAlignment="1">
      <alignment horizontal="left"/>
    </xf>
    <xf numFmtId="3" fontId="0" fillId="2" borderId="15" xfId="0" applyNumberFormat="1" applyFill="1" applyBorder="1"/>
    <xf numFmtId="0" fontId="23" fillId="2" borderId="13" xfId="0" applyFont="1" applyFill="1" applyBorder="1" applyAlignment="1">
      <alignment horizontal="left"/>
    </xf>
    <xf numFmtId="3" fontId="0" fillId="2" borderId="16" xfId="0" applyNumberFormat="1" applyFill="1" applyBorder="1"/>
    <xf numFmtId="0" fontId="16" fillId="2" borderId="10" xfId="0" applyFont="1" applyFill="1" applyBorder="1" applyAlignment="1">
      <alignment vertical="center"/>
    </xf>
    <xf numFmtId="0" fontId="26" fillId="2" borderId="10" xfId="0" applyFont="1" applyFill="1" applyBorder="1" applyAlignment="1">
      <alignment vertical="center"/>
    </xf>
    <xf numFmtId="0" fontId="26" fillId="2" borderId="11" xfId="0" applyFont="1" applyFill="1" applyBorder="1" applyAlignment="1">
      <alignment vertical="center"/>
    </xf>
    <xf numFmtId="3" fontId="27" fillId="2" borderId="9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3" fontId="28" fillId="2" borderId="9" xfId="0" applyNumberFormat="1" applyFont="1" applyFill="1" applyBorder="1" applyAlignment="1">
      <alignment vertical="center"/>
    </xf>
    <xf numFmtId="0" fontId="10" fillId="2" borderId="0" xfId="0" applyFont="1" applyFill="1" applyBorder="1"/>
    <xf numFmtId="0" fontId="24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/>
    </xf>
    <xf numFmtId="3" fontId="30" fillId="2" borderId="0" xfId="0" applyNumberFormat="1" applyFont="1" applyFill="1" applyAlignment="1">
      <alignment vertical="center"/>
    </xf>
    <xf numFmtId="170" fontId="10" fillId="2" borderId="9" xfId="29" applyNumberFormat="1" applyFont="1" applyFill="1" applyBorder="1" applyAlignment="1">
      <alignment vertical="center"/>
    </xf>
    <xf numFmtId="170" fontId="23" fillId="2" borderId="9" xfId="29" applyNumberFormat="1" applyFont="1" applyFill="1" applyBorder="1" applyAlignment="1">
      <alignment vertical="center"/>
    </xf>
    <xf numFmtId="0" fontId="0" fillId="2" borderId="9" xfId="0" applyFill="1" applyBorder="1"/>
    <xf numFmtId="3" fontId="0" fillId="2" borderId="9" xfId="0" applyNumberFormat="1" applyFill="1" applyBorder="1"/>
    <xf numFmtId="0" fontId="9" fillId="4" borderId="9" xfId="0" applyFont="1" applyFill="1" applyBorder="1" applyAlignment="1">
      <alignment horizontal="center" vertical="center"/>
    </xf>
    <xf numFmtId="0" fontId="0" fillId="6" borderId="9" xfId="0" applyFill="1" applyBorder="1"/>
    <xf numFmtId="3" fontId="0" fillId="6" borderId="9" xfId="0" applyNumberFormat="1" applyFill="1" applyBorder="1"/>
    <xf numFmtId="170" fontId="0" fillId="6" borderId="9" xfId="29" applyNumberFormat="1" applyFont="1" applyFill="1" applyBorder="1"/>
    <xf numFmtId="0" fontId="18" fillId="2" borderId="0" xfId="0" applyFont="1" applyFill="1" applyBorder="1"/>
    <xf numFmtId="3" fontId="12" fillId="2" borderId="0" xfId="0" applyNumberFormat="1" applyFont="1" applyFill="1" applyBorder="1" applyAlignment="1">
      <alignment horizontal="left" vertical="center"/>
    </xf>
    <xf numFmtId="3" fontId="0" fillId="2" borderId="6" xfId="0" applyNumberFormat="1" applyFill="1" applyBorder="1"/>
    <xf numFmtId="3" fontId="31" fillId="2" borderId="6" xfId="0" applyNumberFormat="1" applyFont="1" applyFill="1" applyBorder="1"/>
    <xf numFmtId="0" fontId="31" fillId="2" borderId="6" xfId="0" applyFont="1" applyFill="1" applyBorder="1"/>
    <xf numFmtId="0" fontId="31" fillId="2" borderId="0" xfId="0" applyFont="1" applyFill="1"/>
    <xf numFmtId="170" fontId="0" fillId="2" borderId="0" xfId="29" applyNumberFormat="1" applyFont="1" applyFill="1" applyBorder="1"/>
    <xf numFmtId="170" fontId="32" fillId="2" borderId="0" xfId="29" applyNumberFormat="1" applyFont="1" applyFill="1" applyBorder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</cellXfs>
  <cellStyles count="31">
    <cellStyle name="Euro" xfId="3"/>
    <cellStyle name="Euro 2" xfId="4"/>
    <cellStyle name="Euro 2 2" xfId="5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Número de Ninis por sexo y Proporción en Macro</a:t>
            </a:r>
            <a:r>
              <a:rPr lang="en-US" sz="1000" baseline="0"/>
              <a:t> región, 2009-2016</a:t>
            </a:r>
            <a:r>
              <a:rPr lang="en-US" sz="1000"/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449456227576856"/>
          <c:y val="0.18566041666666666"/>
          <c:w val="0.59375200854079901"/>
          <c:h val="0.580396527777777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Oriente!$D$34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7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Oriente!$C$35:$C$42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Oriente!$D$35:$D$42</c:f>
              <c:numCache>
                <c:formatCode>#,##0</c:formatCode>
                <c:ptCount val="8"/>
                <c:pt idx="0">
                  <c:v>30021.59</c:v>
                </c:pt>
                <c:pt idx="1">
                  <c:v>25307.030000000002</c:v>
                </c:pt>
                <c:pt idx="2">
                  <c:v>21956.039999999997</c:v>
                </c:pt>
                <c:pt idx="3">
                  <c:v>21677.058999999997</c:v>
                </c:pt>
                <c:pt idx="4">
                  <c:v>20711.740000000002</c:v>
                </c:pt>
                <c:pt idx="5">
                  <c:v>23087.41</c:v>
                </c:pt>
                <c:pt idx="6">
                  <c:v>27077.659999999996</c:v>
                </c:pt>
                <c:pt idx="7">
                  <c:v>25544.182000000001</c:v>
                </c:pt>
              </c:numCache>
            </c:numRef>
          </c:val>
        </c:ser>
        <c:ser>
          <c:idx val="2"/>
          <c:order val="1"/>
          <c:tx>
            <c:strRef>
              <c:f>Oriente!$E$34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7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Oriente!$C$35:$C$42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Oriente!$E$35:$E$42</c:f>
              <c:numCache>
                <c:formatCode>#,##0</c:formatCode>
                <c:ptCount val="8"/>
                <c:pt idx="0">
                  <c:v>70808.55</c:v>
                </c:pt>
                <c:pt idx="1">
                  <c:v>58682.63</c:v>
                </c:pt>
                <c:pt idx="2">
                  <c:v>58195.95</c:v>
                </c:pt>
                <c:pt idx="3">
                  <c:v>56657.633999999998</c:v>
                </c:pt>
                <c:pt idx="4">
                  <c:v>53385.67</c:v>
                </c:pt>
                <c:pt idx="5">
                  <c:v>63095.06</c:v>
                </c:pt>
                <c:pt idx="6">
                  <c:v>60232.909999999996</c:v>
                </c:pt>
                <c:pt idx="7">
                  <c:v>56339.326000000001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73568"/>
        <c:axId val="91812224"/>
      </c:barChart>
      <c:lineChart>
        <c:grouping val="standard"/>
        <c:varyColors val="0"/>
        <c:ser>
          <c:idx val="3"/>
          <c:order val="2"/>
          <c:tx>
            <c:strRef>
              <c:f>Oriente!$G$34</c:f>
              <c:strCache>
                <c:ptCount val="1"/>
                <c:pt idx="0">
                  <c:v>Ninis (%)*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/>
                </a:solidFill>
              </a:ln>
            </c:spPr>
          </c:marker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Oriente!$G$35:$G$42</c:f>
              <c:numCache>
                <c:formatCode>0.0%</c:formatCode>
                <c:ptCount val="8"/>
                <c:pt idx="0">
                  <c:v>0.19846307948215833</c:v>
                </c:pt>
                <c:pt idx="1">
                  <c:v>0.16837419115309224</c:v>
                </c:pt>
                <c:pt idx="2">
                  <c:v>0.16565828778274108</c:v>
                </c:pt>
                <c:pt idx="3">
                  <c:v>0.16424581552607617</c:v>
                </c:pt>
                <c:pt idx="4">
                  <c:v>0.15623933328806944</c:v>
                </c:pt>
                <c:pt idx="5">
                  <c:v>0.18572739456587303</c:v>
                </c:pt>
                <c:pt idx="6">
                  <c:v>0.19673282338307221</c:v>
                </c:pt>
                <c:pt idx="7">
                  <c:v>0.18368074155387429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15296"/>
        <c:axId val="91813760"/>
      </c:lineChart>
      <c:catAx>
        <c:axId val="917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1812224"/>
        <c:crosses val="autoZero"/>
        <c:auto val="1"/>
        <c:lblAlgn val="ctr"/>
        <c:lblOffset val="100"/>
        <c:noMultiLvlLbl val="0"/>
      </c:catAx>
      <c:valAx>
        <c:axId val="91812224"/>
        <c:scaling>
          <c:orientation val="minMax"/>
          <c:max val="76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1773568"/>
        <c:crosses val="autoZero"/>
        <c:crossBetween val="between"/>
      </c:valAx>
      <c:valAx>
        <c:axId val="91813760"/>
        <c:scaling>
          <c:orientation val="minMax"/>
          <c:max val="0.25"/>
          <c:min val="0.1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1815296"/>
        <c:crosses val="max"/>
        <c:crossBetween val="between"/>
      </c:valAx>
      <c:catAx>
        <c:axId val="9181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1813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2070068216261072"/>
          <c:y val="0.30808055555555558"/>
          <c:w val="0.13482421619256357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Número y Proporción de Ninis en la Macro Región Oriente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10833333333332"/>
          <c:y val="0.17684097222222223"/>
          <c:w val="0.80042018518518521"/>
          <c:h val="0.65095208333333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Oriente!$I$20</c:f>
              <c:strCache>
                <c:ptCount val="1"/>
                <c:pt idx="0">
                  <c:v>N°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819444444444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554E-3"/>
                  <c:y val="0.19843749999999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518518518518519E-3"/>
                  <c:y val="0.123472222222222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8.3784722222222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Oriente!$H$21:$H$24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Oriente!$I$21:$I$24</c:f>
              <c:numCache>
                <c:formatCode>#,##0</c:formatCode>
                <c:ptCount val="4"/>
                <c:pt idx="0">
                  <c:v>8106.84</c:v>
                </c:pt>
                <c:pt idx="1">
                  <c:v>32304.02</c:v>
                </c:pt>
                <c:pt idx="2">
                  <c:v>24583.34</c:v>
                </c:pt>
                <c:pt idx="3">
                  <c:v>16889.3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28512"/>
        <c:axId val="91734400"/>
      </c:barChart>
      <c:lineChart>
        <c:grouping val="standard"/>
        <c:varyColors val="0"/>
        <c:ser>
          <c:idx val="1"/>
          <c:order val="1"/>
          <c:tx>
            <c:strRef>
              <c:f>Oriente!$J$20</c:f>
              <c:strCache>
                <c:ptCount val="1"/>
                <c:pt idx="0">
                  <c:v>Proporción 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ln>
                <a:solidFill>
                  <a:schemeClr val="accent2"/>
                </a:solidFill>
              </a:ln>
            </c:spPr>
          </c:marker>
          <c:dLbls>
            <c:txPr>
              <a:bodyPr/>
              <a:lstStyle/>
              <a:p>
                <a:pPr>
                  <a:defRPr sz="800" b="1" i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Oriente!$H$21:$H$24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Oriente!$J$21:$J$24</c:f>
              <c:numCache>
                <c:formatCode>0.0%</c:formatCode>
                <c:ptCount val="4"/>
                <c:pt idx="0">
                  <c:v>0.12562675147944036</c:v>
                </c:pt>
                <c:pt idx="1">
                  <c:v>0.20786940682097454</c:v>
                </c:pt>
                <c:pt idx="2">
                  <c:v>0.18024414264128988</c:v>
                </c:pt>
                <c:pt idx="3">
                  <c:v>0.18877690964867708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37472"/>
        <c:axId val="91735936"/>
      </c:lineChart>
      <c:catAx>
        <c:axId val="91728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1734400"/>
        <c:crosses val="autoZero"/>
        <c:auto val="1"/>
        <c:lblAlgn val="ctr"/>
        <c:lblOffset val="100"/>
        <c:noMultiLvlLbl val="0"/>
      </c:catAx>
      <c:valAx>
        <c:axId val="91734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1728512"/>
        <c:crosses val="autoZero"/>
        <c:crossBetween val="between"/>
      </c:valAx>
      <c:valAx>
        <c:axId val="917359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1737472"/>
        <c:crosses val="max"/>
        <c:crossBetween val="between"/>
      </c:valAx>
      <c:catAx>
        <c:axId val="9173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91735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2200999999999997"/>
          <c:y val="0.1600857638888889"/>
          <c:w val="0.39332333333333336"/>
          <c:h val="7.12868055555555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Situación Educativa y Laboral de los jóvenes de 15 a 24 años,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545611111111113"/>
          <c:y val="0.1763888888888889"/>
          <c:w val="0.37575925925925924"/>
          <c:h val="0.704548611111111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9.4074074074074077E-3"/>
                  <c:y val="-0.18961805555555561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759259259259257"/>
                  <c:y val="-4.8506944444444443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2925925925925935E-2"/>
                  <c:y val="-2.6458333333333334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4.4685185185185182E-2"/>
                  <c:y val="3.0868055555555576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Oriente!$H$12:$H$15</c:f>
              <c:strCache>
                <c:ptCount val="4"/>
                <c:pt idx="0">
                  <c:v>Solo Trabajan</c:v>
                </c:pt>
                <c:pt idx="1">
                  <c:v>Solo Estudian</c:v>
                </c:pt>
                <c:pt idx="2">
                  <c:v>Estudian y Trabajan</c:v>
                </c:pt>
                <c:pt idx="3">
                  <c:v>Ni Estudian ni Trabajan</c:v>
                </c:pt>
              </c:strCache>
            </c:strRef>
          </c:cat>
          <c:val>
            <c:numRef>
              <c:f>Oriente!$K$12:$K$15</c:f>
              <c:numCache>
                <c:formatCode>#,##0</c:formatCode>
                <c:ptCount val="4"/>
                <c:pt idx="0">
                  <c:v>196970.69</c:v>
                </c:pt>
                <c:pt idx="1">
                  <c:v>85731.6</c:v>
                </c:pt>
                <c:pt idx="2">
                  <c:v>81206.83</c:v>
                </c:pt>
                <c:pt idx="3">
                  <c:v>81883.5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941833333333337"/>
          <c:y val="0.53379513888888885"/>
          <c:w val="0.19885944444444445"/>
          <c:h val="0.26404305555555557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373868</xdr:colOff>
      <xdr:row>2</xdr:row>
      <xdr:rowOff>26486</xdr:rowOff>
    </xdr:from>
    <xdr:to>
      <xdr:col>7</xdr:col>
      <xdr:colOff>183369</xdr:colOff>
      <xdr:row>24</xdr:row>
      <xdr:rowOff>182350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35868" y="407486"/>
          <a:ext cx="4381501" cy="4346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256488</xdr:colOff>
      <xdr:row>38</xdr:row>
      <xdr:rowOff>29936</xdr:rowOff>
    </xdr:from>
    <xdr:to>
      <xdr:col>23</xdr:col>
      <xdr:colOff>66675</xdr:colOff>
      <xdr:row>53</xdr:row>
      <xdr:rowOff>52436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238125</xdr:colOff>
      <xdr:row>22</xdr:row>
      <xdr:rowOff>152400</xdr:rowOff>
    </xdr:from>
    <xdr:to>
      <xdr:col>23</xdr:col>
      <xdr:colOff>18375</xdr:colOff>
      <xdr:row>37</xdr:row>
      <xdr:rowOff>174900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267375</xdr:colOff>
      <xdr:row>6</xdr:row>
      <xdr:rowOff>171450</xdr:rowOff>
    </xdr:from>
    <xdr:to>
      <xdr:col>23</xdr:col>
      <xdr:colOff>47625</xdr:colOff>
      <xdr:row>22</xdr:row>
      <xdr:rowOff>3450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0.92384</cdr:y>
    </cdr:from>
    <cdr:to>
      <cdr:x>0.99098</cdr:x>
      <cdr:y>0.99118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065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0.00353</cdr:x>
      <cdr:y>0.93045</cdr:y>
    </cdr:from>
    <cdr:to>
      <cdr:x>1</cdr:x>
      <cdr:y>0.9978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" y="267970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0.93266</cdr:y>
    </cdr:from>
    <cdr:to>
      <cdr:x>0.99647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605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P12" sqref="P1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01" t="s">
        <v>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2:18" ht="19.5" customHeight="1" x14ac:dyDescent="0.25">
      <c r="B4" s="102" t="s">
        <v>70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2:18" ht="15" customHeight="1" x14ac:dyDescent="0.25">
      <c r="B5" s="103" t="s">
        <v>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A25" sqref="A25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04" t="s">
        <v>0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2:15" x14ac:dyDescent="0.25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2:15" x14ac:dyDescent="0.25"/>
    <row r="11" spans="2:15" x14ac:dyDescent="0.25">
      <c r="G11" s="9"/>
    </row>
    <row r="12" spans="2:15" x14ac:dyDescent="0.25">
      <c r="F12" s="9" t="s">
        <v>3</v>
      </c>
      <c r="G12" s="9"/>
      <c r="J12" s="2">
        <v>2</v>
      </c>
    </row>
    <row r="13" spans="2:15" x14ac:dyDescent="0.25">
      <c r="G13" s="9" t="s">
        <v>4</v>
      </c>
      <c r="J13" s="2">
        <v>3</v>
      </c>
    </row>
    <row r="14" spans="2:15" x14ac:dyDescent="0.25">
      <c r="G14" s="9" t="s">
        <v>5</v>
      </c>
      <c r="J14" s="2">
        <v>4</v>
      </c>
    </row>
    <row r="15" spans="2:15" x14ac:dyDescent="0.25">
      <c r="G15" s="9" t="s">
        <v>6</v>
      </c>
      <c r="J15" s="2">
        <v>5</v>
      </c>
    </row>
    <row r="16" spans="2:15" x14ac:dyDescent="0.25">
      <c r="G16" s="9" t="s">
        <v>7</v>
      </c>
      <c r="J16" s="2">
        <v>6</v>
      </c>
    </row>
    <row r="17" spans="7:10" x14ac:dyDescent="0.25">
      <c r="G17" s="9"/>
      <c r="J17" s="2"/>
    </row>
    <row r="18" spans="7:10" x14ac:dyDescent="0.25">
      <c r="G18" s="18"/>
      <c r="J18" s="2"/>
    </row>
    <row r="19" spans="7:10" x14ac:dyDescent="0.25">
      <c r="G19" s="9"/>
      <c r="J19" s="2"/>
    </row>
    <row r="20" spans="7:10" x14ac:dyDescent="0.25">
      <c r="G20" s="9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mazonas'!A1" display="Amazonas"/>
    <hyperlink ref="G14" location="'Loreto'!A1" display="Loreto"/>
    <hyperlink ref="G15" location="'San Martín'!A1" display="San Martín"/>
    <hyperlink ref="G16" location="'Ucayali'!A1" display="Ucayali"/>
    <hyperlink ref="F12" location="'Oriente'!A1" display="Orien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71"/>
  <sheetViews>
    <sheetView zoomScaleNormal="100" workbookViewId="0">
      <selection activeCell="D17" sqref="D17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05" t="s">
        <v>71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1"/>
    </row>
    <row r="2" spans="2:23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1"/>
    </row>
    <row r="3" spans="2:23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23" x14ac:dyDescent="0.25">
      <c r="B4" s="5" t="str">
        <f>+B31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  <c r="R4" s="81"/>
      <c r="S4" s="81"/>
      <c r="T4" s="81"/>
      <c r="U4" s="81"/>
      <c r="V4" s="81"/>
      <c r="W4" s="81"/>
    </row>
    <row r="5" spans="2:23" x14ac:dyDescent="0.25">
      <c r="B5" s="5" t="str">
        <f>+B47</f>
        <v>3. Jóvenes de 15 a 24 años que trabajan</v>
      </c>
      <c r="R5" s="81"/>
      <c r="S5" s="81"/>
      <c r="T5" s="81"/>
      <c r="U5" s="81"/>
      <c r="V5" s="81"/>
      <c r="W5" s="81"/>
    </row>
    <row r="6" spans="2:23" x14ac:dyDescent="0.25">
      <c r="R6" s="81"/>
      <c r="S6" s="81"/>
      <c r="T6" s="81"/>
      <c r="U6" s="81"/>
      <c r="V6" s="81"/>
      <c r="W6" s="81"/>
    </row>
    <row r="7" spans="2:23" x14ac:dyDescent="0.25">
      <c r="B7" s="26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R7" s="81"/>
      <c r="S7" s="81"/>
      <c r="T7" s="81"/>
      <c r="U7" s="81"/>
      <c r="V7" s="81"/>
      <c r="W7" s="81"/>
    </row>
    <row r="8" spans="2:23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23" x14ac:dyDescent="0.25">
      <c r="B9" s="13"/>
      <c r="C9" s="12"/>
      <c r="D9" s="12"/>
      <c r="E9" s="12"/>
      <c r="F9" s="12"/>
      <c r="G9" s="12"/>
      <c r="H9" s="106" t="s">
        <v>24</v>
      </c>
      <c r="I9" s="106"/>
      <c r="J9" s="106"/>
      <c r="K9" s="106"/>
      <c r="L9" s="106"/>
      <c r="M9" s="106"/>
      <c r="N9" s="106"/>
      <c r="O9" s="106"/>
      <c r="P9" s="19"/>
    </row>
    <row r="10" spans="2:23" x14ac:dyDescent="0.25">
      <c r="B10" s="13"/>
      <c r="C10" s="12" t="s">
        <v>11</v>
      </c>
      <c r="D10" s="12"/>
      <c r="E10" s="12"/>
      <c r="F10" s="65">
        <f>+Amazonas!F10+Loreto!F10+'San Martín'!F10+Ucayali!F10</f>
        <v>1856438.1399999997</v>
      </c>
      <c r="H10" s="108" t="s">
        <v>68</v>
      </c>
      <c r="I10" s="108"/>
      <c r="J10" s="108"/>
      <c r="K10" s="109">
        <v>2016</v>
      </c>
      <c r="L10" s="110"/>
      <c r="M10" s="109">
        <v>2015</v>
      </c>
      <c r="N10" s="110"/>
      <c r="O10" s="108" t="s">
        <v>27</v>
      </c>
      <c r="P10" s="14"/>
    </row>
    <row r="11" spans="2:23" x14ac:dyDescent="0.25">
      <c r="B11" s="13"/>
      <c r="C11" s="12" t="s">
        <v>12</v>
      </c>
      <c r="D11" s="12"/>
      <c r="E11" s="12"/>
      <c r="F11" s="65">
        <f>+Amazonas!F11+Loreto!F11+'San Martín'!F11+Ucayali!F11</f>
        <v>445792.61</v>
      </c>
      <c r="H11" s="108"/>
      <c r="I11" s="108"/>
      <c r="J11" s="108"/>
      <c r="K11" s="61" t="s">
        <v>16</v>
      </c>
      <c r="L11" s="61" t="s">
        <v>17</v>
      </c>
      <c r="M11" s="61" t="s">
        <v>16</v>
      </c>
      <c r="N11" s="61" t="s">
        <v>17</v>
      </c>
      <c r="O11" s="108"/>
      <c r="P11" s="14"/>
    </row>
    <row r="12" spans="2:23" x14ac:dyDescent="0.25">
      <c r="B12" s="13"/>
      <c r="C12" s="12" t="s">
        <v>25</v>
      </c>
      <c r="D12" s="12"/>
      <c r="E12" s="12"/>
      <c r="H12" s="23" t="s">
        <v>20</v>
      </c>
      <c r="I12" s="22"/>
      <c r="J12" s="21"/>
      <c r="K12" s="62">
        <f>+Amazonas!K12+Loreto!K12+'San Martín'!K12+Ucayali!K12</f>
        <v>196970.69</v>
      </c>
      <c r="L12" s="34">
        <f>+K12/K16</f>
        <v>0.44184376582995022</v>
      </c>
      <c r="M12" s="62">
        <f>+Amazonas!M12+Loreto!M12+'San Martín'!M12+Ucayali!M12</f>
        <v>190510.16</v>
      </c>
      <c r="N12" s="34">
        <f>+M12/M16</f>
        <v>0.42936204687450458</v>
      </c>
      <c r="O12" s="34">
        <f>+K12/M12-1</f>
        <v>3.3911734681236982E-2</v>
      </c>
      <c r="P12" s="96">
        <f>+K12-M12</f>
        <v>6460.5299999999988</v>
      </c>
    </row>
    <row r="13" spans="2:23" x14ac:dyDescent="0.25">
      <c r="B13" s="13"/>
      <c r="C13" s="12" t="s">
        <v>26</v>
      </c>
      <c r="D13" s="12"/>
      <c r="E13" s="12"/>
      <c r="F13" s="20">
        <f>+F11/F10</f>
        <v>0.24013329633488356</v>
      </c>
      <c r="G13" s="12"/>
      <c r="H13" s="23" t="s">
        <v>21</v>
      </c>
      <c r="I13" s="22"/>
      <c r="J13" s="21"/>
      <c r="K13" s="62">
        <f>+Amazonas!K13+Loreto!K13+'San Martín'!K13+Ucayali!K13</f>
        <v>85731.6</v>
      </c>
      <c r="L13" s="34">
        <f>+K13/K16</f>
        <v>0.19231273949757174</v>
      </c>
      <c r="M13" s="62">
        <f>+Amazonas!M13+Loreto!M13+'San Martín'!M13+Ucayali!M13</f>
        <v>81596.37999999999</v>
      </c>
      <c r="N13" s="34">
        <f>+M13/M16</f>
        <v>0.18389774453157712</v>
      </c>
      <c r="O13" s="34">
        <f>+K13/M13-1</f>
        <v>5.067896394423399E-2</v>
      </c>
      <c r="P13" s="97">
        <f t="shared" ref="P13:P15" si="0">+K13-M13</f>
        <v>4135.2200000000157</v>
      </c>
    </row>
    <row r="14" spans="2:23" x14ac:dyDescent="0.25">
      <c r="B14" s="13"/>
      <c r="C14" s="12"/>
      <c r="D14" s="12"/>
      <c r="E14" s="12"/>
      <c r="F14" s="12"/>
      <c r="G14" s="12"/>
      <c r="H14" s="23" t="s">
        <v>22</v>
      </c>
      <c r="I14" s="22"/>
      <c r="J14" s="21"/>
      <c r="K14" s="62">
        <f>+Amazonas!K14+Loreto!K14+'San Martín'!K14+Ucayali!K14</f>
        <v>81206.83</v>
      </c>
      <c r="L14" s="34">
        <f>+K14/K16</f>
        <v>0.18216279578607647</v>
      </c>
      <c r="M14" s="62">
        <f>+Amazonas!M14+Loreto!M14+'San Martín'!M14+Ucayali!M14</f>
        <v>84288.06</v>
      </c>
      <c r="N14" s="34">
        <f>+M14/M16</f>
        <v>0.1899641151352823</v>
      </c>
      <c r="O14" s="34">
        <f>+K14/M14-1</f>
        <v>-3.6555948731053944E-2</v>
      </c>
      <c r="P14" s="97">
        <f t="shared" si="0"/>
        <v>-3081.2299999999959</v>
      </c>
    </row>
    <row r="15" spans="2:23" x14ac:dyDescent="0.25">
      <c r="B15" s="13"/>
      <c r="C15" s="12"/>
      <c r="D15" s="12"/>
      <c r="E15" s="12"/>
      <c r="F15" s="12"/>
      <c r="G15" s="12"/>
      <c r="H15" s="24" t="s">
        <v>76</v>
      </c>
      <c r="I15" s="22"/>
      <c r="J15" s="21"/>
      <c r="K15" s="66">
        <f>+Amazonas!K15+Loreto!K15+'San Martín'!K15+Ucayali!K15</f>
        <v>81883.5</v>
      </c>
      <c r="L15" s="35">
        <f>+K15/K16</f>
        <v>0.18368069888640146</v>
      </c>
      <c r="M15" s="66">
        <f>+Amazonas!M15+Loreto!M15+'San Martín'!M15+Ucayali!M15</f>
        <v>87310.57</v>
      </c>
      <c r="N15" s="35">
        <f>+M15/M16</f>
        <v>0.19677609345863609</v>
      </c>
      <c r="O15" s="34">
        <f>+K15/M15-1</f>
        <v>-6.2158224370772119E-2</v>
      </c>
      <c r="P15" s="96">
        <f t="shared" si="0"/>
        <v>-5427.070000000007</v>
      </c>
    </row>
    <row r="16" spans="2:23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6">
        <f>SUM(K12:K15)</f>
        <v>445792.62000000005</v>
      </c>
      <c r="L16" s="37">
        <f>SUM(L12:L15)</f>
        <v>1</v>
      </c>
      <c r="M16" s="36">
        <f>SUM(M12:M15)</f>
        <v>443705.17</v>
      </c>
      <c r="N16" s="37">
        <f>SUM(N12:N15)</f>
        <v>1</v>
      </c>
      <c r="O16" s="37">
        <f>+K16/M16-1</f>
        <v>4.7045879587115369E-3</v>
      </c>
      <c r="P16" s="14"/>
    </row>
    <row r="17" spans="2:16" x14ac:dyDescent="0.25">
      <c r="B17" s="13"/>
      <c r="C17" s="12"/>
      <c r="D17" s="12"/>
      <c r="E17" s="12"/>
      <c r="F17" s="12"/>
      <c r="G17" s="12"/>
      <c r="H17" s="107" t="s">
        <v>28</v>
      </c>
      <c r="I17" s="107"/>
      <c r="J17" s="107"/>
      <c r="K17" s="107"/>
      <c r="L17" s="107"/>
      <c r="M17" s="107"/>
      <c r="N17" s="107"/>
      <c r="O17" s="107"/>
      <c r="P17" s="14"/>
    </row>
    <row r="18" spans="2:16" x14ac:dyDescent="0.25">
      <c r="B18" s="13"/>
      <c r="C18" s="12"/>
      <c r="D18" s="12"/>
      <c r="E18" s="12"/>
      <c r="F18" s="12"/>
      <c r="G18" s="12"/>
      <c r="H18" s="59"/>
      <c r="I18" s="59"/>
      <c r="J18" s="59"/>
      <c r="K18" s="59"/>
      <c r="L18" s="59"/>
      <c r="M18" s="59"/>
      <c r="N18" s="59"/>
      <c r="O18" s="59"/>
      <c r="P18" s="14"/>
    </row>
    <row r="19" spans="2:16" x14ac:dyDescent="0.25">
      <c r="B19" s="13"/>
      <c r="C19" s="3"/>
      <c r="D19" s="3"/>
      <c r="E19" s="3"/>
      <c r="F19" s="3"/>
      <c r="G19" s="12"/>
      <c r="H19" s="93" t="s">
        <v>64</v>
      </c>
      <c r="I19" s="12"/>
      <c r="J19" s="12"/>
      <c r="K19" s="59"/>
      <c r="L19" s="59"/>
      <c r="M19" s="94"/>
      <c r="N19" s="59"/>
      <c r="O19" s="59"/>
      <c r="P19" s="14"/>
    </row>
    <row r="20" spans="2:16" x14ac:dyDescent="0.25">
      <c r="B20" s="13"/>
      <c r="C20" s="3"/>
      <c r="D20" s="3"/>
      <c r="E20" s="3"/>
      <c r="F20" s="3"/>
      <c r="G20" s="3"/>
      <c r="H20" s="89" t="s">
        <v>63</v>
      </c>
      <c r="I20" s="89" t="s">
        <v>42</v>
      </c>
      <c r="J20" s="89" t="s">
        <v>65</v>
      </c>
      <c r="K20" s="59"/>
      <c r="L20" s="3"/>
      <c r="M20" s="3"/>
      <c r="N20" s="3"/>
      <c r="O20" s="59"/>
      <c r="P20" s="14"/>
    </row>
    <row r="21" spans="2:16" x14ac:dyDescent="0.25">
      <c r="B21" s="13"/>
      <c r="C21" s="3"/>
      <c r="D21" s="3"/>
      <c r="E21" s="3"/>
      <c r="F21" s="3"/>
      <c r="G21" s="3"/>
      <c r="H21" s="87" t="s">
        <v>4</v>
      </c>
      <c r="I21" s="88">
        <f>+Amazonas!K15</f>
        <v>8106.84</v>
      </c>
      <c r="J21" s="20">
        <f>+Amazonas!L15</f>
        <v>0.12562675147944036</v>
      </c>
      <c r="K21" s="59"/>
      <c r="L21" s="3"/>
      <c r="M21" s="3"/>
      <c r="N21" s="3"/>
      <c r="O21" s="59"/>
      <c r="P21" s="14"/>
    </row>
    <row r="22" spans="2:16" x14ac:dyDescent="0.25">
      <c r="B22" s="13"/>
      <c r="C22" s="3"/>
      <c r="D22" s="3"/>
      <c r="E22" s="3"/>
      <c r="F22" s="3"/>
      <c r="G22" s="3"/>
      <c r="H22" s="87" t="s">
        <v>5</v>
      </c>
      <c r="I22" s="88">
        <f>+Loreto!K15</f>
        <v>32304.02</v>
      </c>
      <c r="J22" s="20">
        <f>+Loreto!L15</f>
        <v>0.20786940682097454</v>
      </c>
      <c r="K22" s="59"/>
      <c r="L22" s="3"/>
      <c r="M22" s="3"/>
      <c r="N22" s="3"/>
      <c r="O22" s="59"/>
      <c r="P22" s="14"/>
    </row>
    <row r="23" spans="2:16" x14ac:dyDescent="0.25">
      <c r="B23" s="13"/>
      <c r="C23" s="3"/>
      <c r="D23" s="3"/>
      <c r="E23" s="3"/>
      <c r="F23" s="3"/>
      <c r="G23" s="3"/>
      <c r="H23" s="87" t="s">
        <v>6</v>
      </c>
      <c r="I23" s="88">
        <f>+'San Martín'!K15</f>
        <v>24583.34</v>
      </c>
      <c r="J23" s="20">
        <f>+'San Martín'!L15</f>
        <v>0.18024414264128988</v>
      </c>
      <c r="K23" s="59"/>
      <c r="L23" s="3"/>
      <c r="M23" s="3"/>
      <c r="N23" s="3"/>
      <c r="O23" s="59"/>
      <c r="P23" s="14"/>
    </row>
    <row r="24" spans="2:16" x14ac:dyDescent="0.25">
      <c r="B24" s="13"/>
      <c r="C24" s="3"/>
      <c r="D24" s="3"/>
      <c r="E24" s="3"/>
      <c r="F24" s="3"/>
      <c r="G24" s="3"/>
      <c r="H24" s="87" t="s">
        <v>7</v>
      </c>
      <c r="I24" s="88">
        <f>+Ucayali!K15</f>
        <v>16889.3</v>
      </c>
      <c r="J24" s="20">
        <f>+Ucayali!L15</f>
        <v>0.18877690964867708</v>
      </c>
      <c r="K24" s="59"/>
      <c r="L24" s="3"/>
      <c r="M24" s="3"/>
      <c r="N24" s="3"/>
      <c r="O24" s="59"/>
      <c r="P24" s="14"/>
    </row>
    <row r="25" spans="2:16" x14ac:dyDescent="0.25">
      <c r="B25" s="13"/>
      <c r="C25" s="3"/>
      <c r="D25" s="3"/>
      <c r="E25" s="3"/>
      <c r="F25" s="3"/>
      <c r="G25" s="3"/>
      <c r="H25" s="90" t="s">
        <v>1</v>
      </c>
      <c r="I25" s="91">
        <f t="shared" ref="I25" si="1">SUM(I21:I24)</f>
        <v>81883.5</v>
      </c>
      <c r="J25" s="92">
        <f>+L15</f>
        <v>0.18368069888640146</v>
      </c>
      <c r="K25" s="59"/>
      <c r="L25" s="3"/>
      <c r="M25" s="3"/>
      <c r="N25" s="3"/>
      <c r="O25" s="59"/>
      <c r="P25" s="14"/>
    </row>
    <row r="26" spans="2:16" x14ac:dyDescent="0.25">
      <c r="B26" s="13"/>
      <c r="C26" s="3"/>
      <c r="D26" s="3"/>
      <c r="E26" s="3"/>
      <c r="F26" s="3"/>
      <c r="G26" s="3"/>
      <c r="H26" s="43" t="s">
        <v>66</v>
      </c>
      <c r="I26" s="12"/>
      <c r="J26" s="12"/>
      <c r="K26" s="59"/>
      <c r="L26" s="3"/>
      <c r="M26" s="3"/>
      <c r="N26" s="3"/>
      <c r="O26" s="59"/>
      <c r="P26" s="14"/>
    </row>
    <row r="27" spans="2:16" x14ac:dyDescent="0.25">
      <c r="B27" s="13"/>
      <c r="C27" s="3"/>
      <c r="D27" s="3"/>
      <c r="E27" s="3"/>
      <c r="F27" s="3"/>
      <c r="G27" s="3"/>
      <c r="H27" s="43" t="s">
        <v>67</v>
      </c>
      <c r="I27" s="12"/>
      <c r="J27" s="12"/>
      <c r="L27" s="3"/>
      <c r="M27" s="3"/>
      <c r="N27" s="3"/>
      <c r="O27" s="59"/>
      <c r="P27" s="14"/>
    </row>
    <row r="28" spans="2:16" x14ac:dyDescent="0.25">
      <c r="B28" s="13"/>
      <c r="C28" s="12"/>
      <c r="D28" s="12"/>
      <c r="E28" s="3"/>
      <c r="F28" s="3"/>
      <c r="G28" s="3"/>
      <c r="H28" s="3"/>
      <c r="I28" s="12"/>
      <c r="J28" s="12"/>
      <c r="K28" s="3"/>
      <c r="L28" s="3"/>
      <c r="M28" s="3"/>
      <c r="N28" s="3"/>
      <c r="P28" s="14"/>
    </row>
    <row r="29" spans="2:16" x14ac:dyDescent="0.2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</row>
    <row r="31" spans="2:16" x14ac:dyDescent="0.25">
      <c r="B31" s="26" t="s">
        <v>13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2:16" x14ac:dyDescent="0.25">
      <c r="B32" s="13"/>
      <c r="C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4"/>
    </row>
    <row r="33" spans="2:16" x14ac:dyDescent="0.25">
      <c r="B33" s="13"/>
      <c r="C33" s="106" t="s">
        <v>32</v>
      </c>
      <c r="D33" s="106"/>
      <c r="E33" s="106"/>
      <c r="F33" s="106"/>
      <c r="G33" s="106"/>
      <c r="H33" s="12"/>
      <c r="I33" s="12"/>
      <c r="J33" s="12"/>
      <c r="K33" s="12" t="s">
        <v>62</v>
      </c>
      <c r="L33" s="12"/>
      <c r="N33" s="12"/>
      <c r="O33" s="12"/>
      <c r="P33" s="14"/>
    </row>
    <row r="34" spans="2:16" ht="15" customHeight="1" x14ac:dyDescent="0.25">
      <c r="B34" s="13"/>
      <c r="C34" s="38" t="s">
        <v>2</v>
      </c>
      <c r="D34" s="38" t="s">
        <v>14</v>
      </c>
      <c r="E34" s="38" t="s">
        <v>15</v>
      </c>
      <c r="F34" s="38" t="s">
        <v>1</v>
      </c>
      <c r="G34" s="39" t="s">
        <v>29</v>
      </c>
      <c r="H34" s="83" t="s">
        <v>31</v>
      </c>
      <c r="K34" s="38" t="s">
        <v>2</v>
      </c>
      <c r="L34" s="38" t="s">
        <v>14</v>
      </c>
      <c r="M34" s="38" t="s">
        <v>15</v>
      </c>
      <c r="N34" s="38" t="s">
        <v>1</v>
      </c>
      <c r="O34" s="12"/>
      <c r="P34" s="14"/>
    </row>
    <row r="35" spans="2:16" x14ac:dyDescent="0.25">
      <c r="B35" s="13"/>
      <c r="C35" s="25">
        <v>2009</v>
      </c>
      <c r="D35" s="62">
        <f>+Amazonas!D25+Loreto!D25+'San Martín'!D25+Ucayali!D25</f>
        <v>30021.59</v>
      </c>
      <c r="E35" s="62">
        <f>+Amazonas!E25+Loreto!E25+'San Martín'!E25+Ucayali!E25</f>
        <v>70808.55</v>
      </c>
      <c r="F35" s="42">
        <f>+E35+D35</f>
        <v>100830.14</v>
      </c>
      <c r="G35" s="41">
        <f>+F35/H35</f>
        <v>0.19846307948215833</v>
      </c>
      <c r="H35" s="84">
        <f>+Amazonas!H25+Loreto!H25+'San Martín'!H25+Ucayali!H25</f>
        <v>508054.89999999997</v>
      </c>
      <c r="I35" s="82"/>
      <c r="J35" s="82"/>
      <c r="K35" s="25">
        <v>2009</v>
      </c>
      <c r="L35" s="85">
        <f>+D35/F35</f>
        <v>0.29774420624626724</v>
      </c>
      <c r="M35" s="85">
        <f>+E35/F35</f>
        <v>0.70225579375373282</v>
      </c>
      <c r="N35" s="86">
        <f>+M35+L35</f>
        <v>1</v>
      </c>
      <c r="O35" s="12"/>
      <c r="P35" s="14"/>
    </row>
    <row r="36" spans="2:16" x14ac:dyDescent="0.25">
      <c r="B36" s="13"/>
      <c r="C36" s="25">
        <v>2010</v>
      </c>
      <c r="D36" s="62">
        <f>+Amazonas!D26+Loreto!D26+'San Martín'!D26+Ucayali!D26</f>
        <v>25307.030000000002</v>
      </c>
      <c r="E36" s="62">
        <f>+Amazonas!E26+Loreto!E26+'San Martín'!E26+Ucayali!E26</f>
        <v>58682.63</v>
      </c>
      <c r="F36" s="42">
        <f t="shared" ref="F36:F42" si="2">+E36+D36</f>
        <v>83989.66</v>
      </c>
      <c r="G36" s="41">
        <f t="shared" ref="G36:G42" si="3">+F36/H36</f>
        <v>0.16837419115309224</v>
      </c>
      <c r="H36" s="84">
        <f>+Amazonas!H26+Loreto!H26+'San Martín'!H26+Ucayali!H26</f>
        <v>498827.39999999997</v>
      </c>
      <c r="I36" s="82"/>
      <c r="J36" s="82"/>
      <c r="K36" s="25">
        <v>2010</v>
      </c>
      <c r="L36" s="85">
        <f t="shared" ref="L36:L42" si="4">+D36/F36</f>
        <v>0.30131125664754449</v>
      </c>
      <c r="M36" s="85">
        <f t="shared" ref="M36:M42" si="5">+E36/F36</f>
        <v>0.69868874335245545</v>
      </c>
      <c r="N36" s="86">
        <f t="shared" ref="N36:N42" si="6">+M36+L36</f>
        <v>1</v>
      </c>
      <c r="O36" s="12"/>
      <c r="P36" s="14"/>
    </row>
    <row r="37" spans="2:16" x14ac:dyDescent="0.25">
      <c r="B37" s="13"/>
      <c r="C37" s="25">
        <v>2011</v>
      </c>
      <c r="D37" s="62">
        <f>+Amazonas!D27+Loreto!D27+'San Martín'!D27+Ucayali!D27</f>
        <v>21956.039999999997</v>
      </c>
      <c r="E37" s="62">
        <f>+Amazonas!E27+Loreto!E27+'San Martín'!E27+Ucayali!E27</f>
        <v>58195.95</v>
      </c>
      <c r="F37" s="42">
        <f t="shared" si="2"/>
        <v>80151.989999999991</v>
      </c>
      <c r="G37" s="41">
        <f t="shared" si="3"/>
        <v>0.16565828778274108</v>
      </c>
      <c r="H37" s="84">
        <f>+Amazonas!H27+Loreto!H27+'San Martín'!H27+Ucayali!H27</f>
        <v>483839.3</v>
      </c>
      <c r="I37" s="82"/>
      <c r="J37" s="82"/>
      <c r="K37" s="25">
        <v>2011</v>
      </c>
      <c r="L37" s="85">
        <f t="shared" si="4"/>
        <v>0.27393006711374229</v>
      </c>
      <c r="M37" s="85">
        <f t="shared" si="5"/>
        <v>0.72606993288625776</v>
      </c>
      <c r="N37" s="86">
        <f t="shared" si="6"/>
        <v>1</v>
      </c>
      <c r="O37" s="12"/>
      <c r="P37" s="14"/>
    </row>
    <row r="38" spans="2:16" x14ac:dyDescent="0.25">
      <c r="B38" s="13"/>
      <c r="C38" s="25">
        <v>2012</v>
      </c>
      <c r="D38" s="62">
        <f>+Amazonas!D28+Loreto!D28+'San Martín'!D28+Ucayali!D28</f>
        <v>21677.058999999997</v>
      </c>
      <c r="E38" s="62">
        <f>+Amazonas!E28+Loreto!E28+'San Martín'!E28+Ucayali!E28</f>
        <v>56657.633999999998</v>
      </c>
      <c r="F38" s="42">
        <f t="shared" si="2"/>
        <v>78334.692999999999</v>
      </c>
      <c r="G38" s="41">
        <f t="shared" si="3"/>
        <v>0.16424581552607617</v>
      </c>
      <c r="H38" s="84">
        <f>+Amazonas!H28+Loreto!H28+'San Martín'!H28+Ucayali!H28</f>
        <v>476935.69999999995</v>
      </c>
      <c r="K38" s="25">
        <v>2012</v>
      </c>
      <c r="L38" s="85">
        <f t="shared" si="4"/>
        <v>0.27672360955062397</v>
      </c>
      <c r="M38" s="85">
        <f t="shared" si="5"/>
        <v>0.72327639044937597</v>
      </c>
      <c r="N38" s="86">
        <f t="shared" si="6"/>
        <v>1</v>
      </c>
      <c r="O38" s="12"/>
      <c r="P38" s="14"/>
    </row>
    <row r="39" spans="2:16" x14ac:dyDescent="0.25">
      <c r="B39" s="13"/>
      <c r="C39" s="25">
        <v>2013</v>
      </c>
      <c r="D39" s="62">
        <f>+Amazonas!D29+Loreto!D29+'San Martín'!D29+Ucayali!D29</f>
        <v>20711.740000000002</v>
      </c>
      <c r="E39" s="62">
        <f>+Amazonas!E29+Loreto!E29+'San Martín'!E29+Ucayali!E29</f>
        <v>53385.67</v>
      </c>
      <c r="F39" s="42">
        <f t="shared" si="2"/>
        <v>74097.41</v>
      </c>
      <c r="G39" s="41">
        <f t="shared" si="3"/>
        <v>0.15623933328806944</v>
      </c>
      <c r="H39" s="84">
        <f>+Amazonas!H29+Loreto!H29+'San Martín'!H29+Ucayali!H29</f>
        <v>474255.8</v>
      </c>
      <c r="K39" s="25">
        <v>2013</v>
      </c>
      <c r="L39" s="85">
        <f t="shared" si="4"/>
        <v>0.2795204312809314</v>
      </c>
      <c r="M39" s="85">
        <f t="shared" si="5"/>
        <v>0.72047956871906849</v>
      </c>
      <c r="N39" s="86">
        <f t="shared" si="6"/>
        <v>0.99999999999999989</v>
      </c>
      <c r="O39" s="12"/>
      <c r="P39" s="14"/>
    </row>
    <row r="40" spans="2:16" x14ac:dyDescent="0.25">
      <c r="B40" s="13"/>
      <c r="C40" s="25">
        <v>2014</v>
      </c>
      <c r="D40" s="62">
        <f>+Amazonas!D30+Loreto!D30+'San Martín'!D30+Ucayali!D30</f>
        <v>23087.41</v>
      </c>
      <c r="E40" s="62">
        <f>+Amazonas!E30+Loreto!E30+'San Martín'!E30+Ucayali!E30</f>
        <v>63095.06</v>
      </c>
      <c r="F40" s="42">
        <f t="shared" si="2"/>
        <v>86182.47</v>
      </c>
      <c r="G40" s="41">
        <f t="shared" si="3"/>
        <v>0.18572739456587303</v>
      </c>
      <c r="H40" s="84">
        <f>+Amazonas!H30+Loreto!H30+'San Martín'!H30+Ucayali!H30</f>
        <v>464026.7</v>
      </c>
      <c r="I40" s="12"/>
      <c r="K40" s="25">
        <v>2014</v>
      </c>
      <c r="L40" s="85">
        <f t="shared" si="4"/>
        <v>0.26788986205663401</v>
      </c>
      <c r="M40" s="85">
        <f t="shared" si="5"/>
        <v>0.73211013794336599</v>
      </c>
      <c r="N40" s="86">
        <f t="shared" si="6"/>
        <v>1</v>
      </c>
      <c r="O40" s="12"/>
      <c r="P40" s="14"/>
    </row>
    <row r="41" spans="2:16" x14ac:dyDescent="0.25">
      <c r="B41" s="13"/>
      <c r="C41" s="25">
        <v>2015</v>
      </c>
      <c r="D41" s="62">
        <f>+Amazonas!D31+Loreto!D31+'San Martín'!D31+Ucayali!D31</f>
        <v>27077.659999999996</v>
      </c>
      <c r="E41" s="62">
        <f>+Amazonas!E31+Loreto!E31+'San Martín'!E31+Ucayali!E31</f>
        <v>60232.909999999996</v>
      </c>
      <c r="F41" s="42">
        <f t="shared" si="2"/>
        <v>87310.569999999992</v>
      </c>
      <c r="G41" s="41">
        <f t="shared" si="3"/>
        <v>0.19673282338307221</v>
      </c>
      <c r="H41" s="84">
        <f>+Amazonas!H31+Loreto!H31+'San Martín'!H31+Ucayali!H31</f>
        <v>443802.76</v>
      </c>
      <c r="I41" s="12"/>
      <c r="K41" s="25">
        <v>2015</v>
      </c>
      <c r="L41" s="85">
        <f t="shared" si="4"/>
        <v>0.31013037711241603</v>
      </c>
      <c r="M41" s="85">
        <f t="shared" si="5"/>
        <v>0.68986962288758391</v>
      </c>
      <c r="N41" s="86">
        <f t="shared" si="6"/>
        <v>1</v>
      </c>
      <c r="O41" s="12"/>
      <c r="P41" s="14"/>
    </row>
    <row r="42" spans="2:16" x14ac:dyDescent="0.25">
      <c r="B42" s="13"/>
      <c r="C42" s="25">
        <v>2016</v>
      </c>
      <c r="D42" s="62">
        <f>+Amazonas!D32+Loreto!D32+'San Martín'!D32+Ucayali!D32</f>
        <v>25544.182000000001</v>
      </c>
      <c r="E42" s="62">
        <f>+Amazonas!E32+Loreto!E32+'San Martín'!E32+Ucayali!E32</f>
        <v>56339.326000000001</v>
      </c>
      <c r="F42" s="42">
        <f t="shared" si="2"/>
        <v>81883.508000000002</v>
      </c>
      <c r="G42" s="41">
        <f t="shared" si="3"/>
        <v>0.18368074155387429</v>
      </c>
      <c r="H42" s="84">
        <f>+Amazonas!H32+Loreto!H32+'San Martín'!H32+Ucayali!H32</f>
        <v>445792.56</v>
      </c>
      <c r="I42" s="67"/>
      <c r="J42" s="98" t="s">
        <v>69</v>
      </c>
      <c r="K42" s="25">
        <v>2016</v>
      </c>
      <c r="L42" s="85">
        <f t="shared" si="4"/>
        <v>0.31195759224189562</v>
      </c>
      <c r="M42" s="85">
        <f t="shared" si="5"/>
        <v>0.68804240775810432</v>
      </c>
      <c r="N42" s="86">
        <f t="shared" si="6"/>
        <v>1</v>
      </c>
      <c r="O42" s="67">
        <f>+D35-D42</f>
        <v>4477.4079999999994</v>
      </c>
      <c r="P42" s="67">
        <f>+E35-E42</f>
        <v>14469.224000000002</v>
      </c>
    </row>
    <row r="43" spans="2:16" x14ac:dyDescent="0.25">
      <c r="B43" s="13"/>
      <c r="C43" s="107" t="s">
        <v>23</v>
      </c>
      <c r="D43" s="107"/>
      <c r="E43" s="107"/>
      <c r="F43" s="107"/>
      <c r="G43" s="107"/>
      <c r="H43" s="12"/>
      <c r="I43" s="12"/>
      <c r="J43" s="12"/>
      <c r="K43" s="12"/>
      <c r="L43" s="12"/>
      <c r="N43" s="12"/>
      <c r="O43" s="12"/>
      <c r="P43" s="14"/>
    </row>
    <row r="44" spans="2:16" ht="15" customHeight="1" x14ac:dyDescent="0.25">
      <c r="B44" s="13"/>
      <c r="C44" s="112" t="s">
        <v>30</v>
      </c>
      <c r="D44" s="112"/>
      <c r="E44" s="112"/>
      <c r="F44" s="112"/>
      <c r="G44" s="112"/>
      <c r="H44" s="112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5"/>
      <c r="C45" s="113"/>
      <c r="D45" s="113"/>
      <c r="E45" s="113"/>
      <c r="F45" s="113"/>
      <c r="G45" s="113"/>
      <c r="H45" s="113"/>
      <c r="I45" s="16"/>
      <c r="J45" s="16"/>
      <c r="K45" s="16"/>
      <c r="L45" s="16"/>
      <c r="M45" s="16"/>
      <c r="N45" s="16"/>
      <c r="O45" s="16"/>
      <c r="P45" s="17"/>
    </row>
    <row r="47" spans="2:16" x14ac:dyDescent="0.25">
      <c r="B47" s="26" t="s">
        <v>18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2:16" x14ac:dyDescent="0.2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2:16" x14ac:dyDescent="0.25">
      <c r="B49" s="13"/>
      <c r="C49" s="106" t="s">
        <v>40</v>
      </c>
      <c r="D49" s="106"/>
      <c r="E49" s="106"/>
      <c r="F49" s="106"/>
      <c r="G49" s="56"/>
      <c r="I49" s="12"/>
      <c r="J49" s="12"/>
      <c r="K49" s="12"/>
      <c r="L49" s="12"/>
      <c r="M49" s="12"/>
      <c r="N49" s="12"/>
      <c r="O49" s="12"/>
      <c r="P49" s="14"/>
    </row>
    <row r="50" spans="2:16" x14ac:dyDescent="0.25">
      <c r="B50" s="13"/>
      <c r="C50" s="46" t="s">
        <v>41</v>
      </c>
      <c r="D50" s="47"/>
      <c r="E50" s="60" t="s">
        <v>42</v>
      </c>
      <c r="F50" s="61" t="s">
        <v>17</v>
      </c>
      <c r="G50" s="56"/>
      <c r="J50" s="12"/>
      <c r="K50" s="12"/>
      <c r="L50" s="12"/>
      <c r="M50" s="12"/>
      <c r="N50" s="12"/>
      <c r="O50" s="12"/>
      <c r="P50" s="14"/>
    </row>
    <row r="51" spans="2:16" x14ac:dyDescent="0.25">
      <c r="B51" s="13"/>
      <c r="C51" s="23" t="s">
        <v>33</v>
      </c>
      <c r="D51" s="45"/>
      <c r="E51" s="69">
        <f>+Amazonas!E41+Loreto!E41+'San Martín'!E41+Ucayali!E41</f>
        <v>231899.31</v>
      </c>
      <c r="F51" s="34">
        <f>+E51/E55</f>
        <v>0.52019547743532679</v>
      </c>
      <c r="G51" s="56"/>
      <c r="H51" s="70" t="s">
        <v>50</v>
      </c>
      <c r="I51" s="71">
        <f>+E51+E52</f>
        <v>248097.98</v>
      </c>
      <c r="J51" s="99">
        <f>+I51/I53</f>
        <v>0.55653226030228453</v>
      </c>
      <c r="K51" s="12"/>
      <c r="L51" s="99">
        <f>+E51/I51</f>
        <v>0.93470857763533577</v>
      </c>
      <c r="M51" s="12"/>
      <c r="N51" s="12"/>
      <c r="O51" s="12"/>
      <c r="P51" s="14"/>
    </row>
    <row r="52" spans="2:16" x14ac:dyDescent="0.25">
      <c r="B52" s="13"/>
      <c r="C52" s="23" t="s">
        <v>48</v>
      </c>
      <c r="D52" s="45"/>
      <c r="E52" s="69">
        <f>+Amazonas!E42+Loreto!E42+'San Martín'!E42+Ucayali!E42</f>
        <v>16198.670000000002</v>
      </c>
      <c r="F52" s="34">
        <f>+E52/E55</f>
        <v>3.6336782866957677E-2</v>
      </c>
      <c r="G52" s="56"/>
      <c r="H52" s="72" t="s">
        <v>51</v>
      </c>
      <c r="I52" s="73">
        <f>+E53+E54</f>
        <v>197694.65</v>
      </c>
      <c r="J52" s="99">
        <f>+I52/I53</f>
        <v>0.44346773969771547</v>
      </c>
      <c r="K52" s="12"/>
      <c r="L52" s="99">
        <f>+E52/I51</f>
        <v>6.5291422364664162E-2</v>
      </c>
      <c r="M52" s="12"/>
      <c r="N52" s="12"/>
      <c r="O52" s="12"/>
      <c r="P52" s="14"/>
    </row>
    <row r="53" spans="2:16" x14ac:dyDescent="0.25">
      <c r="B53" s="13"/>
      <c r="C53" s="23" t="s">
        <v>34</v>
      </c>
      <c r="D53" s="45"/>
      <c r="E53" s="69">
        <f>+Amazonas!E43+Loreto!E43+'San Martín'!E43+Ucayali!E43</f>
        <v>8035.5300000000007</v>
      </c>
      <c r="F53" s="34">
        <f>+E53/E55</f>
        <v>1.8025264347685605E-2</v>
      </c>
      <c r="G53" s="56"/>
      <c r="H53" s="1" t="s">
        <v>1</v>
      </c>
      <c r="I53" s="67">
        <f>+I52+I51</f>
        <v>445792.63</v>
      </c>
      <c r="J53" s="12"/>
      <c r="K53" s="12"/>
      <c r="L53" s="12"/>
      <c r="M53" s="12"/>
      <c r="N53" s="12"/>
      <c r="O53" s="12"/>
      <c r="P53" s="14"/>
    </row>
    <row r="54" spans="2:16" x14ac:dyDescent="0.25">
      <c r="B54" s="13"/>
      <c r="C54" s="23" t="s">
        <v>49</v>
      </c>
      <c r="D54" s="45"/>
      <c r="E54" s="69">
        <f>+Amazonas!E44+Loreto!E44+'San Martín'!E44+Ucayali!E44</f>
        <v>189659.12</v>
      </c>
      <c r="F54" s="34">
        <f>+E54/E55</f>
        <v>0.42544247535002988</v>
      </c>
      <c r="G54" s="56"/>
      <c r="I54" s="12"/>
      <c r="J54" s="12"/>
      <c r="K54" s="12"/>
      <c r="L54" s="99">
        <f>+E53/I52</f>
        <v>4.0646168219524409E-2</v>
      </c>
      <c r="M54" s="12"/>
      <c r="N54" s="12"/>
      <c r="O54" s="12"/>
      <c r="P54" s="14"/>
    </row>
    <row r="55" spans="2:16" x14ac:dyDescent="0.25">
      <c r="B55" s="13"/>
      <c r="C55" s="30" t="s">
        <v>61</v>
      </c>
      <c r="D55" s="49"/>
      <c r="E55" s="50">
        <f>SUM(E51:E54)</f>
        <v>445792.63</v>
      </c>
      <c r="F55" s="37">
        <f>SUM(F51:F54)</f>
        <v>0.99999999999999989</v>
      </c>
      <c r="G55" s="56"/>
      <c r="I55" s="12"/>
      <c r="J55" s="12"/>
      <c r="K55" s="12"/>
      <c r="L55" s="99">
        <f>+E54/I52</f>
        <v>0.95935383178047562</v>
      </c>
      <c r="M55" s="12"/>
      <c r="N55" s="12"/>
      <c r="O55" s="12"/>
      <c r="P55" s="14"/>
    </row>
    <row r="56" spans="2:16" x14ac:dyDescent="0.25">
      <c r="B56" s="13"/>
      <c r="C56" s="107" t="s">
        <v>43</v>
      </c>
      <c r="D56" s="107"/>
      <c r="E56" s="107"/>
      <c r="F56" s="107"/>
      <c r="G56" s="43"/>
      <c r="H56" s="44"/>
      <c r="I56" s="56"/>
      <c r="J56" s="56"/>
      <c r="K56" s="56"/>
      <c r="L56" s="44"/>
      <c r="M56" s="56"/>
      <c r="N56" s="56"/>
      <c r="O56" s="56"/>
      <c r="P56" s="14"/>
    </row>
    <row r="57" spans="2:16" x14ac:dyDescent="0.25">
      <c r="B57" s="13"/>
      <c r="C57" s="12"/>
      <c r="D57" s="12"/>
      <c r="E57" s="12"/>
      <c r="F57" s="12"/>
      <c r="G57" s="12"/>
      <c r="H57" s="44"/>
      <c r="I57" s="56"/>
      <c r="J57" s="56"/>
      <c r="K57" s="56"/>
      <c r="L57" s="44"/>
      <c r="M57" s="56"/>
      <c r="N57" s="56"/>
      <c r="O57" s="56"/>
      <c r="P57" s="14"/>
    </row>
    <row r="58" spans="2:16" x14ac:dyDescent="0.25">
      <c r="B58" s="13"/>
      <c r="C58" s="56"/>
      <c r="D58" s="56"/>
      <c r="E58" s="56"/>
      <c r="F58" s="56"/>
      <c r="G58" s="56"/>
      <c r="H58" s="44"/>
      <c r="I58" s="56"/>
      <c r="J58" s="56"/>
      <c r="K58" s="56"/>
      <c r="L58" s="44"/>
      <c r="M58" s="56"/>
      <c r="N58" s="56"/>
      <c r="O58" s="56"/>
      <c r="P58" s="14"/>
    </row>
    <row r="59" spans="2:16" x14ac:dyDescent="0.25">
      <c r="B59" s="13"/>
      <c r="C59" s="114" t="s">
        <v>35</v>
      </c>
      <c r="D59" s="114"/>
      <c r="E59" s="114"/>
      <c r="F59" s="114"/>
      <c r="G59" s="114"/>
      <c r="H59" s="44"/>
      <c r="I59" s="106" t="s">
        <v>45</v>
      </c>
      <c r="J59" s="106"/>
      <c r="K59" s="106"/>
      <c r="L59" s="106"/>
      <c r="M59" s="106"/>
      <c r="N59" s="106"/>
      <c r="O59" s="106"/>
      <c r="P59" s="14"/>
    </row>
    <row r="60" spans="2:16" x14ac:dyDescent="0.25">
      <c r="B60" s="13"/>
      <c r="C60" s="33" t="s">
        <v>36</v>
      </c>
      <c r="D60" s="47"/>
      <c r="E60" s="61" t="s">
        <v>42</v>
      </c>
      <c r="F60" s="61" t="s">
        <v>17</v>
      </c>
      <c r="G60" s="52"/>
      <c r="H60" s="44"/>
      <c r="I60" s="58" t="s">
        <v>44</v>
      </c>
      <c r="J60" s="61"/>
      <c r="K60" s="61">
        <v>2012</v>
      </c>
      <c r="L60" s="61">
        <v>2013</v>
      </c>
      <c r="M60" s="61">
        <v>2014</v>
      </c>
      <c r="N60" s="61">
        <v>2015</v>
      </c>
      <c r="O60" s="61">
        <v>2016</v>
      </c>
      <c r="P60" s="14"/>
    </row>
    <row r="61" spans="2:16" x14ac:dyDescent="0.25">
      <c r="B61" s="13"/>
      <c r="C61" s="74" t="s">
        <v>52</v>
      </c>
      <c r="D61" s="45"/>
      <c r="E61" s="62">
        <f>+Amazonas!E51+Loreto!E51+'San Martín'!E51+Ucayali!E51</f>
        <v>596.88</v>
      </c>
      <c r="F61" s="34">
        <f>+E61/SUM(E$61:E$66)</f>
        <v>3.3385052347323567E-3</v>
      </c>
      <c r="G61" s="54"/>
      <c r="H61" s="44"/>
      <c r="I61" s="51" t="s">
        <v>57</v>
      </c>
      <c r="J61" s="45"/>
      <c r="K61" s="62">
        <f>+Amazonas!K51+Loreto!K51+'San Martín'!K51+Ucayali!K51</f>
        <v>264833.7</v>
      </c>
      <c r="L61" s="62">
        <f>+Amazonas!L51+Loreto!L51+'San Martín'!L51+Ucayali!L51</f>
        <v>261684.07</v>
      </c>
      <c r="M61" s="62">
        <f>+Amazonas!M51+Loreto!M51+'San Martín'!M51+Ucayali!M51</f>
        <v>247105.97999999998</v>
      </c>
      <c r="N61" s="62">
        <f>+Amazonas!N51+Loreto!N51+'San Martín'!N51+Ucayali!N51</f>
        <v>212846.73</v>
      </c>
      <c r="O61" s="62">
        <f>+Amazonas!O51+Loreto!O51+'San Martín'!O51+Ucayali!O51</f>
        <v>219521.19</v>
      </c>
      <c r="P61" s="14"/>
    </row>
    <row r="62" spans="2:16" x14ac:dyDescent="0.25">
      <c r="B62" s="13"/>
      <c r="C62" s="74" t="s">
        <v>37</v>
      </c>
      <c r="D62" s="45"/>
      <c r="E62" s="62">
        <f>+Amazonas!E52+Loreto!E52+'San Martín'!E52+Ucayali!E52</f>
        <v>13621.94</v>
      </c>
      <c r="F62" s="34">
        <f t="shared" ref="F62:F66" si="7">+E62/SUM(E$61:E$66)</f>
        <v>7.6191056824169143E-2</v>
      </c>
      <c r="G62" s="54"/>
      <c r="H62" s="44"/>
      <c r="I62" s="51" t="s">
        <v>58</v>
      </c>
      <c r="J62" s="45"/>
      <c r="K62" s="62">
        <f>+Amazonas!K52+Loreto!K52+'San Martín'!K52+Ucayali!K52</f>
        <v>12960.23</v>
      </c>
      <c r="L62" s="62">
        <f>+Amazonas!L52+Loreto!L52+'San Martín'!L52+Ucayali!L52</f>
        <v>12990.84</v>
      </c>
      <c r="M62" s="62">
        <f>+Amazonas!M52+Loreto!M52+'San Martín'!M52+Ucayali!M52</f>
        <v>12238.939999999999</v>
      </c>
      <c r="N62" s="62">
        <f>+Amazonas!N52+Loreto!N52+'San Martín'!N52+Ucayali!N52</f>
        <v>14275.420000000002</v>
      </c>
      <c r="O62" s="62">
        <f>+Amazonas!O52+Loreto!O52+'San Martín'!O52+Ucayali!O52</f>
        <v>12378.119999999999</v>
      </c>
      <c r="P62" s="14"/>
    </row>
    <row r="63" spans="2:16" x14ac:dyDescent="0.25">
      <c r="B63" s="13"/>
      <c r="C63" s="74" t="s">
        <v>53</v>
      </c>
      <c r="D63" s="45"/>
      <c r="E63" s="62">
        <f>+Amazonas!E53+Loreto!E53+'San Martín'!E53+Ucayali!E53</f>
        <v>1264.18</v>
      </c>
      <c r="F63" s="34">
        <f t="shared" si="7"/>
        <v>7.070887862960647E-3</v>
      </c>
      <c r="G63" s="54"/>
      <c r="H63" s="44"/>
      <c r="I63" s="78" t="s">
        <v>59</v>
      </c>
      <c r="J63" s="79"/>
      <c r="K63" s="80">
        <f>+Amazonas!K53+Loreto!K53+'San Martín'!K53+Ucayali!K53</f>
        <v>199538.36000000002</v>
      </c>
      <c r="L63" s="80">
        <f>+Amazonas!L53+Loreto!L53+'San Martín'!L53+Ucayali!L53</f>
        <v>186956.03999999998</v>
      </c>
      <c r="M63" s="80">
        <f>+Amazonas!M53+Loreto!M53+'San Martín'!M53+Ucayali!M53</f>
        <v>180030.83</v>
      </c>
      <c r="N63" s="80">
        <f>+Amazonas!N53+Loreto!N53+'San Martín'!N53+Ucayali!N53</f>
        <v>151665.06</v>
      </c>
      <c r="O63" s="80">
        <f>+Amazonas!O53+Loreto!O53+'San Martín'!O53+Ucayali!O53</f>
        <v>162480.15000000002</v>
      </c>
      <c r="P63" s="14"/>
    </row>
    <row r="64" spans="2:16" x14ac:dyDescent="0.25">
      <c r="B64" s="13"/>
      <c r="C64" s="74" t="s">
        <v>54</v>
      </c>
      <c r="D64" s="45"/>
      <c r="E64" s="62">
        <f>+Amazonas!E54+Loreto!E54+'San Martín'!E54+Ucayali!E54</f>
        <v>5554.88</v>
      </c>
      <c r="F64" s="34">
        <f t="shared" si="7"/>
        <v>3.1069890025315097E-2</v>
      </c>
      <c r="G64" s="54"/>
      <c r="H64" s="44"/>
      <c r="I64" s="78" t="s">
        <v>60</v>
      </c>
      <c r="J64" s="79"/>
      <c r="K64" s="80">
        <f>+Amazonas!K54+Loreto!K54+'San Martín'!K54+Ucayali!K54</f>
        <v>65295.33</v>
      </c>
      <c r="L64" s="80">
        <f>+Amazonas!L54+Loreto!L54+'San Martín'!L54+Ucayali!L54</f>
        <v>74728.03</v>
      </c>
      <c r="M64" s="80">
        <f>+Amazonas!M54+Loreto!M54+'San Martín'!M54+Ucayali!M54</f>
        <v>67075.149999999994</v>
      </c>
      <c r="N64" s="80">
        <f>+Amazonas!N54+Loreto!N54+'San Martín'!N54+Ucayali!N54</f>
        <v>61181.67</v>
      </c>
      <c r="O64" s="80">
        <f>+Amazonas!O54+Loreto!O54+'San Martín'!O54+Ucayali!O54</f>
        <v>57041.02</v>
      </c>
      <c r="P64" s="14"/>
    </row>
    <row r="65" spans="2:16" x14ac:dyDescent="0.25">
      <c r="B65" s="13"/>
      <c r="C65" s="74" t="s">
        <v>55</v>
      </c>
      <c r="D65" s="45"/>
      <c r="E65" s="62">
        <f>+Amazonas!E55+Loreto!E55+'San Martín'!E55+Ucayali!E55</f>
        <v>2020.3000000000002</v>
      </c>
      <c r="F65" s="34">
        <f t="shared" si="7"/>
        <v>1.1300063875033141E-2</v>
      </c>
      <c r="G65" s="54"/>
      <c r="H65" s="44"/>
      <c r="I65" s="23" t="s">
        <v>1</v>
      </c>
      <c r="J65" s="45"/>
      <c r="K65" s="42">
        <f>+K62+K61</f>
        <v>277793.93</v>
      </c>
      <c r="L65" s="42">
        <f t="shared" ref="L65:O65" si="8">+L62+L61</f>
        <v>274674.91000000003</v>
      </c>
      <c r="M65" s="42">
        <f t="shared" si="8"/>
        <v>259344.91999999998</v>
      </c>
      <c r="N65" s="42">
        <f t="shared" si="8"/>
        <v>227122.15000000002</v>
      </c>
      <c r="O65" s="42">
        <f t="shared" si="8"/>
        <v>231899.31</v>
      </c>
      <c r="P65" s="14"/>
    </row>
    <row r="66" spans="2:16" x14ac:dyDescent="0.25">
      <c r="B66" s="13"/>
      <c r="C66" s="74" t="s">
        <v>38</v>
      </c>
      <c r="D66" s="45"/>
      <c r="E66" s="62">
        <f>+Amazonas!E56+Loreto!E56+'San Martín'!E56+Ucayali!E56</f>
        <v>155728.42000000001</v>
      </c>
      <c r="F66" s="34">
        <f t="shared" si="7"/>
        <v>0.87102959617778963</v>
      </c>
      <c r="G66" s="54"/>
      <c r="H66" s="44"/>
      <c r="I66" s="44"/>
      <c r="J66" s="44"/>
      <c r="K66" s="44"/>
      <c r="L66" s="44"/>
      <c r="M66" s="44"/>
      <c r="N66" s="44"/>
      <c r="O66" s="44"/>
      <c r="P66" s="14"/>
    </row>
    <row r="67" spans="2:16" x14ac:dyDescent="0.25">
      <c r="B67" s="13"/>
      <c r="C67" s="75" t="s">
        <v>56</v>
      </c>
      <c r="D67" s="76"/>
      <c r="E67" s="77">
        <f>+E51-SUM(E61:E66)</f>
        <v>53112.709999999992</v>
      </c>
      <c r="F67" s="34"/>
      <c r="G67" s="34">
        <f>+E67/E68</f>
        <v>0.22903349733985837</v>
      </c>
      <c r="H67" s="44"/>
      <c r="I67" s="23" t="s">
        <v>46</v>
      </c>
      <c r="J67" s="45"/>
      <c r="K67" s="34">
        <f>+K61/K65</f>
        <v>0.95334588484348814</v>
      </c>
      <c r="L67" s="34">
        <f t="shared" ref="L67:O67" si="9">+L61/L65</f>
        <v>0.95270467186100094</v>
      </c>
      <c r="M67" s="34">
        <f t="shared" si="9"/>
        <v>0.95280825242306655</v>
      </c>
      <c r="N67" s="34">
        <f t="shared" si="9"/>
        <v>0.9371465090481047</v>
      </c>
      <c r="O67" s="34">
        <f t="shared" si="9"/>
        <v>0.94662286834747378</v>
      </c>
      <c r="P67" s="14"/>
    </row>
    <row r="68" spans="2:16" x14ac:dyDescent="0.25">
      <c r="B68" s="13"/>
      <c r="C68" s="53" t="s">
        <v>1</v>
      </c>
      <c r="D68" s="49"/>
      <c r="E68" s="68">
        <f>SUM(E61:E67)</f>
        <v>231899.31</v>
      </c>
      <c r="F68" s="37">
        <f>SUM(F61:F66)</f>
        <v>1</v>
      </c>
      <c r="G68" s="55"/>
      <c r="H68" s="44"/>
      <c r="I68" s="44"/>
      <c r="J68" s="44"/>
      <c r="K68" s="44"/>
      <c r="L68" s="44"/>
      <c r="M68" s="44"/>
      <c r="N68" s="44"/>
      <c r="O68" s="44"/>
      <c r="P68" s="14"/>
    </row>
    <row r="69" spans="2:16" x14ac:dyDescent="0.25">
      <c r="B69" s="13"/>
      <c r="C69" s="107" t="s">
        <v>23</v>
      </c>
      <c r="D69" s="107"/>
      <c r="E69" s="107"/>
      <c r="F69" s="107"/>
      <c r="G69" s="107"/>
      <c r="H69" s="44"/>
      <c r="I69" s="111" t="s">
        <v>47</v>
      </c>
      <c r="J69" s="111"/>
      <c r="K69" s="111"/>
      <c r="L69" s="111"/>
      <c r="M69" s="111"/>
      <c r="N69" s="111"/>
      <c r="O69" s="111"/>
      <c r="P69" s="14"/>
    </row>
    <row r="70" spans="2:16" x14ac:dyDescent="0.25">
      <c r="B70" s="13"/>
      <c r="C70" s="57" t="s">
        <v>39</v>
      </c>
      <c r="D70" s="56"/>
      <c r="E70" s="56"/>
      <c r="F70" s="56"/>
      <c r="G70" s="56"/>
      <c r="I70" s="56"/>
      <c r="J70" s="56"/>
      <c r="K70" s="56"/>
      <c r="L70" s="56"/>
      <c r="M70" s="12"/>
      <c r="N70" s="12"/>
      <c r="O70" s="12"/>
      <c r="P70" s="14"/>
    </row>
    <row r="71" spans="2:16" x14ac:dyDescent="0.25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7"/>
    </row>
  </sheetData>
  <sortState ref="S58:T61">
    <sortCondition descending="1" ref="T58:T61"/>
  </sortState>
  <mergeCells count="16">
    <mergeCell ref="C69:G69"/>
    <mergeCell ref="I69:O69"/>
    <mergeCell ref="C44:H45"/>
    <mergeCell ref="C43:G43"/>
    <mergeCell ref="C49:F49"/>
    <mergeCell ref="C56:F56"/>
    <mergeCell ref="C59:G59"/>
    <mergeCell ref="I59:O59"/>
    <mergeCell ref="B1:O2"/>
    <mergeCell ref="C33:G33"/>
    <mergeCell ref="H17:O17"/>
    <mergeCell ref="H9:O9"/>
    <mergeCell ref="H10:J11"/>
    <mergeCell ref="K10:L10"/>
    <mergeCell ref="M10:N10"/>
    <mergeCell ref="O10:O1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61"/>
  <sheetViews>
    <sheetView zoomScaleNormal="100" workbookViewId="0">
      <selection activeCell="D16" sqref="D1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15" t="s">
        <v>72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7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7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7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 x14ac:dyDescent="0.25">
      <c r="B7" s="26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7" x14ac:dyDescent="0.25">
      <c r="B8" s="13"/>
      <c r="C8" s="12"/>
      <c r="D8" s="12"/>
      <c r="E8" s="12"/>
      <c r="F8" s="12"/>
      <c r="G8" s="12"/>
      <c r="L8" s="12"/>
      <c r="N8" s="12"/>
      <c r="P8" s="19"/>
      <c r="Q8" s="3"/>
    </row>
    <row r="9" spans="2:17" x14ac:dyDescent="0.25">
      <c r="B9" s="13"/>
      <c r="C9" s="12"/>
      <c r="D9" s="12"/>
      <c r="E9" s="12"/>
      <c r="F9" s="12"/>
      <c r="G9" s="12"/>
      <c r="H9" s="106" t="s">
        <v>24</v>
      </c>
      <c r="I9" s="106"/>
      <c r="J9" s="106"/>
      <c r="K9" s="106"/>
      <c r="L9" s="106"/>
      <c r="M9" s="106"/>
      <c r="N9" s="106"/>
      <c r="O9" s="106"/>
      <c r="P9" s="19"/>
      <c r="Q9" s="3"/>
    </row>
    <row r="10" spans="2:17" x14ac:dyDescent="0.25">
      <c r="B10" s="13"/>
      <c r="C10" s="12" t="s">
        <v>11</v>
      </c>
      <c r="D10" s="12"/>
      <c r="E10" s="12"/>
      <c r="F10" s="65">
        <v>282668.71999999997</v>
      </c>
      <c r="H10" s="108" t="s">
        <v>19</v>
      </c>
      <c r="I10" s="108"/>
      <c r="J10" s="108"/>
      <c r="K10" s="109">
        <v>2016</v>
      </c>
      <c r="L10" s="110"/>
      <c r="M10" s="109">
        <v>2015</v>
      </c>
      <c r="N10" s="110"/>
      <c r="O10" s="108" t="s">
        <v>27</v>
      </c>
      <c r="P10" s="14"/>
    </row>
    <row r="11" spans="2:17" x14ac:dyDescent="0.25">
      <c r="B11" s="13"/>
      <c r="C11" s="12" t="s">
        <v>12</v>
      </c>
      <c r="D11" s="12"/>
      <c r="E11" s="12"/>
      <c r="F11" s="65">
        <v>64531.16</v>
      </c>
      <c r="H11" s="108"/>
      <c r="I11" s="108"/>
      <c r="J11" s="108"/>
      <c r="K11" s="29" t="s">
        <v>16</v>
      </c>
      <c r="L11" s="29" t="s">
        <v>17</v>
      </c>
      <c r="M11" s="29" t="s">
        <v>16</v>
      </c>
      <c r="N11" s="29" t="s">
        <v>17</v>
      </c>
      <c r="O11" s="108"/>
      <c r="P11" s="14"/>
    </row>
    <row r="12" spans="2:17" x14ac:dyDescent="0.25">
      <c r="B12" s="13"/>
      <c r="C12" s="12" t="s">
        <v>25</v>
      </c>
      <c r="D12" s="12"/>
      <c r="E12" s="12"/>
      <c r="H12" s="23" t="s">
        <v>20</v>
      </c>
      <c r="I12" s="22"/>
      <c r="J12" s="21"/>
      <c r="K12" s="62">
        <v>28249.01</v>
      </c>
      <c r="L12" s="34">
        <f>+K12/K16</f>
        <v>0.43775766621892437</v>
      </c>
      <c r="M12" s="62">
        <v>26722.39</v>
      </c>
      <c r="N12" s="34">
        <f>+M12/M16</f>
        <v>0.43492397323503712</v>
      </c>
      <c r="O12" s="34">
        <f>+K12/M12-1</f>
        <v>5.7128872080678406E-2</v>
      </c>
      <c r="P12" s="14"/>
    </row>
    <row r="13" spans="2:17" x14ac:dyDescent="0.25">
      <c r="B13" s="13"/>
      <c r="C13" s="12" t="s">
        <v>26</v>
      </c>
      <c r="D13" s="12"/>
      <c r="E13" s="12"/>
      <c r="F13" s="20">
        <f>+F11/F10</f>
        <v>0.22829253976173949</v>
      </c>
      <c r="G13" s="12"/>
      <c r="H13" s="23" t="s">
        <v>21</v>
      </c>
      <c r="I13" s="22"/>
      <c r="J13" s="21"/>
      <c r="K13" s="62">
        <v>11213.9</v>
      </c>
      <c r="L13" s="34">
        <f>+K13/K16</f>
        <v>0.17377496390890854</v>
      </c>
      <c r="M13" s="62">
        <v>9771.25</v>
      </c>
      <c r="N13" s="34">
        <f>+M13/M16</f>
        <v>0.15903333771690542</v>
      </c>
      <c r="O13" s="34">
        <f>+K13/M13-1</f>
        <v>0.14764231802481764</v>
      </c>
      <c r="P13" s="14"/>
    </row>
    <row r="14" spans="2:17" x14ac:dyDescent="0.25">
      <c r="B14" s="13"/>
      <c r="C14" s="12"/>
      <c r="D14" s="12"/>
      <c r="E14" s="12"/>
      <c r="F14" s="12"/>
      <c r="G14" s="12"/>
      <c r="H14" s="23" t="s">
        <v>22</v>
      </c>
      <c r="I14" s="22"/>
      <c r="J14" s="21"/>
      <c r="K14" s="62">
        <v>16961.41</v>
      </c>
      <c r="L14" s="34">
        <f>+K14/K16</f>
        <v>0.26284061839272693</v>
      </c>
      <c r="M14" s="62">
        <v>17653.86</v>
      </c>
      <c r="N14" s="34">
        <f>+M14/M16</f>
        <v>0.28732785256614746</v>
      </c>
      <c r="O14" s="34">
        <f>+K14/M14-1</f>
        <v>-3.9223716512989282E-2</v>
      </c>
      <c r="P14" s="14"/>
    </row>
    <row r="15" spans="2:17" x14ac:dyDescent="0.25">
      <c r="B15" s="13"/>
      <c r="C15" s="12"/>
      <c r="D15" s="12"/>
      <c r="E15" s="12"/>
      <c r="F15" s="12"/>
      <c r="G15" s="12"/>
      <c r="H15" s="24" t="s">
        <v>76</v>
      </c>
      <c r="I15" s="22"/>
      <c r="J15" s="21"/>
      <c r="K15" s="66">
        <v>8106.84</v>
      </c>
      <c r="L15" s="35">
        <f>+K15/K16</f>
        <v>0.12562675147944036</v>
      </c>
      <c r="M15" s="66">
        <v>7294.02</v>
      </c>
      <c r="N15" s="35">
        <f>+M15/M16</f>
        <v>0.11871483648190995</v>
      </c>
      <c r="O15" s="34">
        <f>+K15/M15-1</f>
        <v>0.11143649181109994</v>
      </c>
      <c r="P15" s="95">
        <f>+K15-M15</f>
        <v>812.81999999999971</v>
      </c>
    </row>
    <row r="16" spans="2:17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6">
        <f>SUM(K12:K15)</f>
        <v>64531.159999999989</v>
      </c>
      <c r="L16" s="37">
        <f>SUM(L12:L15)</f>
        <v>1</v>
      </c>
      <c r="M16" s="36">
        <f>SUM(M12:M15)</f>
        <v>61441.520000000004</v>
      </c>
      <c r="N16" s="37">
        <f>SUM(N12:N15)</f>
        <v>0.99999999999999989</v>
      </c>
      <c r="O16" s="37">
        <f>+K16/M16-1</f>
        <v>5.0285865323643986E-2</v>
      </c>
      <c r="P16" s="14"/>
    </row>
    <row r="17" spans="2:16" x14ac:dyDescent="0.25">
      <c r="B17" s="13"/>
      <c r="C17" s="12"/>
      <c r="D17" s="12"/>
      <c r="E17" s="12"/>
      <c r="F17" s="12"/>
      <c r="G17" s="12"/>
      <c r="H17" s="107" t="s">
        <v>28</v>
      </c>
      <c r="I17" s="107"/>
      <c r="J17" s="107"/>
      <c r="K17" s="107"/>
      <c r="L17" s="107"/>
      <c r="M17" s="107"/>
      <c r="N17" s="107"/>
      <c r="O17" s="107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12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06" t="s">
        <v>32</v>
      </c>
      <c r="D23" s="106"/>
      <c r="E23" s="106"/>
      <c r="F23" s="106"/>
      <c r="G23" s="106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8" t="s">
        <v>2</v>
      </c>
      <c r="D24" s="38" t="s">
        <v>14</v>
      </c>
      <c r="E24" s="38" t="s">
        <v>15</v>
      </c>
      <c r="F24" s="38" t="s">
        <v>1</v>
      </c>
      <c r="G24" s="39" t="s">
        <v>29</v>
      </c>
      <c r="H24" s="40" t="s">
        <v>31</v>
      </c>
      <c r="I24" s="116" t="s">
        <v>30</v>
      </c>
      <c r="J24" s="116"/>
      <c r="K24" s="116"/>
      <c r="N24" s="12"/>
      <c r="O24" s="12"/>
      <c r="P24" s="14"/>
    </row>
    <row r="25" spans="2:16" x14ac:dyDescent="0.25">
      <c r="B25" s="13"/>
      <c r="C25" s="25">
        <v>2009</v>
      </c>
      <c r="D25" s="62">
        <v>2570.73</v>
      </c>
      <c r="E25" s="62">
        <v>4388.08</v>
      </c>
      <c r="F25" s="42">
        <f>+E25+D25</f>
        <v>6958.8099999999995</v>
      </c>
      <c r="G25" s="41">
        <f>+F25/H25</f>
        <v>9.637560227740144E-2</v>
      </c>
      <c r="H25" s="63">
        <v>72205.100000000006</v>
      </c>
      <c r="I25" s="116"/>
      <c r="J25" s="116"/>
      <c r="K25" s="116"/>
      <c r="N25" s="12"/>
      <c r="O25" s="12"/>
      <c r="P25" s="14"/>
    </row>
    <row r="26" spans="2:16" ht="15" customHeight="1" x14ac:dyDescent="0.25">
      <c r="B26" s="13"/>
      <c r="C26" s="25">
        <v>2010</v>
      </c>
      <c r="D26" s="62">
        <v>1978.15</v>
      </c>
      <c r="E26" s="62">
        <v>4559.8</v>
      </c>
      <c r="F26" s="42">
        <f t="shared" ref="F26:F32" si="0">+E26+D26</f>
        <v>6537.9500000000007</v>
      </c>
      <c r="G26" s="41">
        <f t="shared" ref="G26:G32" si="1">+F26/H26</f>
        <v>9.3250617586818726E-2</v>
      </c>
      <c r="H26" s="63">
        <v>70111.600000000006</v>
      </c>
      <c r="I26" s="116"/>
      <c r="J26" s="116"/>
      <c r="K26" s="116"/>
      <c r="L26" s="12"/>
      <c r="N26" s="12"/>
      <c r="O26" s="12"/>
      <c r="P26" s="14"/>
    </row>
    <row r="27" spans="2:16" x14ac:dyDescent="0.25">
      <c r="B27" s="13"/>
      <c r="C27" s="25">
        <v>2011</v>
      </c>
      <c r="D27" s="62">
        <v>2124.25</v>
      </c>
      <c r="E27" s="62">
        <v>3465.12</v>
      </c>
      <c r="F27" s="42">
        <f t="shared" si="0"/>
        <v>5589.37</v>
      </c>
      <c r="G27" s="41">
        <f t="shared" si="1"/>
        <v>8.8667380527463813E-2</v>
      </c>
      <c r="H27" s="63">
        <v>63037.5</v>
      </c>
      <c r="I27" s="116"/>
      <c r="J27" s="116"/>
      <c r="K27" s="116"/>
      <c r="L27" s="12"/>
      <c r="N27" s="12"/>
      <c r="O27" s="12"/>
      <c r="P27" s="14"/>
    </row>
    <row r="28" spans="2:16" x14ac:dyDescent="0.25">
      <c r="B28" s="13"/>
      <c r="C28" s="25">
        <v>2012</v>
      </c>
      <c r="D28" s="62">
        <v>2712.2979999999998</v>
      </c>
      <c r="E28" s="62">
        <v>5040.0640000000003</v>
      </c>
      <c r="F28" s="42">
        <f t="shared" si="0"/>
        <v>7752.3620000000001</v>
      </c>
      <c r="G28" s="41">
        <f t="shared" si="1"/>
        <v>0.1208977391993238</v>
      </c>
      <c r="H28" s="63">
        <v>64123.3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62">
        <v>2877.28</v>
      </c>
      <c r="E29" s="62">
        <v>6878.31</v>
      </c>
      <c r="F29" s="42">
        <f t="shared" si="0"/>
        <v>9755.59</v>
      </c>
      <c r="G29" s="41">
        <f t="shared" si="1"/>
        <v>0.14021164857655335</v>
      </c>
      <c r="H29" s="63">
        <v>69577.600000000006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62">
        <v>3461.22</v>
      </c>
      <c r="E30" s="62">
        <v>5169.55</v>
      </c>
      <c r="F30" s="42">
        <f t="shared" si="0"/>
        <v>8630.77</v>
      </c>
      <c r="G30" s="41">
        <f t="shared" si="1"/>
        <v>0.12930302449197287</v>
      </c>
      <c r="H30" s="63">
        <v>66748.399999999994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5">
        <v>2015</v>
      </c>
      <c r="D31" s="62">
        <v>2699.81</v>
      </c>
      <c r="E31" s="62">
        <v>4594.21</v>
      </c>
      <c r="F31" s="42">
        <f t="shared" si="0"/>
        <v>7294.02</v>
      </c>
      <c r="G31" s="41">
        <f t="shared" si="1"/>
        <v>0.11871487512511902</v>
      </c>
      <c r="H31" s="63">
        <v>61441.5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62">
        <v>3097.7660000000001</v>
      </c>
      <c r="E32" s="62">
        <v>5009.076</v>
      </c>
      <c r="F32" s="42">
        <f t="shared" si="0"/>
        <v>8106.8420000000006</v>
      </c>
      <c r="G32" s="41">
        <f t="shared" si="1"/>
        <v>0.12562670460180503</v>
      </c>
      <c r="H32" s="63">
        <v>64531.199999999997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07" t="s">
        <v>23</v>
      </c>
      <c r="D33" s="107"/>
      <c r="E33" s="107"/>
      <c r="F33" s="107"/>
      <c r="G33" s="107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100">
        <f>+D32/F32</f>
        <v>0.38211747558420406</v>
      </c>
      <c r="E34" s="100">
        <f>+E32/F32</f>
        <v>0.61788252441579594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06" t="s">
        <v>40</v>
      </c>
      <c r="D39" s="106"/>
      <c r="E39" s="106"/>
      <c r="F39" s="106"/>
      <c r="G39" s="56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6" t="s">
        <v>41</v>
      </c>
      <c r="D40" s="47"/>
      <c r="E40" s="48" t="s">
        <v>42</v>
      </c>
      <c r="F40" s="29" t="s">
        <v>17</v>
      </c>
      <c r="G40" s="56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33</v>
      </c>
      <c r="D41" s="45"/>
      <c r="E41" s="69">
        <v>33569.279999999999</v>
      </c>
      <c r="F41" s="34">
        <f>+E41/E45</f>
        <v>0.52020264318818998</v>
      </c>
      <c r="G41" s="56"/>
      <c r="H41" s="70" t="s">
        <v>50</v>
      </c>
      <c r="I41" s="71">
        <f>+E41+E42</f>
        <v>34973.33</v>
      </c>
      <c r="J41" s="12"/>
      <c r="K41" s="99">
        <f>+E41/I41</f>
        <v>0.95985369422928835</v>
      </c>
      <c r="L41" s="12"/>
      <c r="M41" s="12"/>
      <c r="N41" s="12"/>
      <c r="O41" s="12"/>
      <c r="P41" s="14"/>
    </row>
    <row r="42" spans="2:16" x14ac:dyDescent="0.25">
      <c r="B42" s="13"/>
      <c r="C42" s="23" t="s">
        <v>48</v>
      </c>
      <c r="D42" s="45"/>
      <c r="E42" s="69">
        <v>1404.05</v>
      </c>
      <c r="F42" s="34">
        <f>+E42/E45</f>
        <v>2.175770588968182E-2</v>
      </c>
      <c r="G42" s="56"/>
      <c r="H42" s="72" t="s">
        <v>51</v>
      </c>
      <c r="I42" s="73">
        <f>+E43+E44</f>
        <v>29557.829999999998</v>
      </c>
      <c r="J42" s="12"/>
      <c r="K42" s="99">
        <f>+E42/I41</f>
        <v>4.0146305770711564E-2</v>
      </c>
      <c r="L42" s="12"/>
      <c r="M42" s="12"/>
      <c r="N42" s="12"/>
      <c r="O42" s="12"/>
      <c r="P42" s="14"/>
    </row>
    <row r="43" spans="2:16" x14ac:dyDescent="0.25">
      <c r="B43" s="13"/>
      <c r="C43" s="23" t="s">
        <v>34</v>
      </c>
      <c r="D43" s="45"/>
      <c r="E43" s="69">
        <v>492.57</v>
      </c>
      <c r="F43" s="34">
        <f>+E43/E45</f>
        <v>7.6330566504615753E-3</v>
      </c>
      <c r="G43" s="56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49</v>
      </c>
      <c r="D44" s="45"/>
      <c r="E44" s="69">
        <v>29065.26</v>
      </c>
      <c r="F44" s="34">
        <f>+E44/E45</f>
        <v>0.45040659427166652</v>
      </c>
      <c r="G44" s="56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61</v>
      </c>
      <c r="D45" s="49"/>
      <c r="E45" s="50">
        <f>SUM(E41:E44)</f>
        <v>64531.16</v>
      </c>
      <c r="F45" s="37">
        <f>SUM(F41:F44)</f>
        <v>0.99999999999999989</v>
      </c>
      <c r="G45" s="56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07" t="s">
        <v>43</v>
      </c>
      <c r="D46" s="107"/>
      <c r="E46" s="107"/>
      <c r="F46" s="107"/>
      <c r="G46" s="43"/>
      <c r="H46" s="44"/>
      <c r="I46" s="56"/>
      <c r="J46" s="56"/>
      <c r="K46" s="56"/>
      <c r="L46" s="44"/>
      <c r="M46" s="56"/>
      <c r="N46" s="56"/>
      <c r="O46" s="56"/>
      <c r="P46" s="14"/>
    </row>
    <row r="47" spans="2:16" x14ac:dyDescent="0.25">
      <c r="B47" s="13"/>
      <c r="C47" s="12"/>
      <c r="D47" s="12"/>
      <c r="E47" s="12"/>
      <c r="F47" s="12"/>
      <c r="G47" s="12"/>
      <c r="H47" s="44"/>
      <c r="I47" s="56"/>
      <c r="J47" s="56"/>
      <c r="K47" s="56"/>
      <c r="L47" s="44"/>
      <c r="M47" s="56"/>
      <c r="N47" s="56"/>
      <c r="O47" s="56"/>
      <c r="P47" s="14"/>
    </row>
    <row r="48" spans="2:16" x14ac:dyDescent="0.25">
      <c r="B48" s="13"/>
      <c r="C48" s="56"/>
      <c r="D48" s="56"/>
      <c r="E48" s="56"/>
      <c r="F48" s="56"/>
      <c r="G48" s="56"/>
      <c r="H48" s="44"/>
      <c r="I48" s="56"/>
      <c r="J48" s="56"/>
      <c r="K48" s="56"/>
      <c r="L48" s="44"/>
      <c r="M48" s="56"/>
      <c r="N48" s="56"/>
      <c r="O48" s="56"/>
      <c r="P48" s="14"/>
    </row>
    <row r="49" spans="2:16" x14ac:dyDescent="0.25">
      <c r="B49" s="13"/>
      <c r="C49" s="114" t="s">
        <v>35</v>
      </c>
      <c r="D49" s="114"/>
      <c r="E49" s="114"/>
      <c r="F49" s="114"/>
      <c r="G49" s="114"/>
      <c r="H49" s="44"/>
      <c r="I49" s="106" t="s">
        <v>45</v>
      </c>
      <c r="J49" s="106"/>
      <c r="K49" s="106"/>
      <c r="L49" s="106"/>
      <c r="M49" s="106"/>
      <c r="N49" s="106"/>
      <c r="O49" s="106"/>
      <c r="P49" s="14"/>
    </row>
    <row r="50" spans="2:16" x14ac:dyDescent="0.25">
      <c r="B50" s="13"/>
      <c r="C50" s="33" t="s">
        <v>36</v>
      </c>
      <c r="D50" s="47"/>
      <c r="E50" s="29" t="s">
        <v>42</v>
      </c>
      <c r="F50" s="29" t="s">
        <v>17</v>
      </c>
      <c r="G50" s="52"/>
      <c r="H50" s="44"/>
      <c r="I50" s="58" t="s">
        <v>44</v>
      </c>
      <c r="J50" s="29"/>
      <c r="K50" s="29">
        <v>2012</v>
      </c>
      <c r="L50" s="29">
        <v>2013</v>
      </c>
      <c r="M50" s="29">
        <v>2014</v>
      </c>
      <c r="N50" s="29">
        <v>2015</v>
      </c>
      <c r="O50" s="29">
        <v>2016</v>
      </c>
      <c r="P50" s="14"/>
    </row>
    <row r="51" spans="2:16" x14ac:dyDescent="0.25">
      <c r="B51" s="13"/>
      <c r="C51" s="74" t="s">
        <v>52</v>
      </c>
      <c r="D51" s="45"/>
      <c r="E51" s="62"/>
      <c r="F51" s="34">
        <f>+E51/SUM(E$51:E$56)</f>
        <v>0</v>
      </c>
      <c r="G51" s="54"/>
      <c r="H51" s="44"/>
      <c r="I51" s="51" t="s">
        <v>57</v>
      </c>
      <c r="J51" s="45"/>
      <c r="K51" s="62">
        <v>36325.550000000003</v>
      </c>
      <c r="L51" s="62">
        <v>39141.660000000003</v>
      </c>
      <c r="M51" s="62">
        <v>36674.19</v>
      </c>
      <c r="N51" s="62">
        <v>31578.93</v>
      </c>
      <c r="O51" s="62">
        <v>32371.22</v>
      </c>
      <c r="P51" s="14"/>
    </row>
    <row r="52" spans="2:16" x14ac:dyDescent="0.25">
      <c r="B52" s="13"/>
      <c r="C52" s="74" t="s">
        <v>37</v>
      </c>
      <c r="D52" s="45"/>
      <c r="E52" s="62">
        <v>1121.07</v>
      </c>
      <c r="F52" s="34">
        <f t="shared" ref="F52:F56" si="2">+E52/SUM(E$51:E$56)</f>
        <v>4.1668261806044674E-2</v>
      </c>
      <c r="G52" s="54"/>
      <c r="H52" s="44"/>
      <c r="I52" s="51" t="s">
        <v>58</v>
      </c>
      <c r="J52" s="45"/>
      <c r="K52" s="62">
        <v>1116.27</v>
      </c>
      <c r="L52" s="62">
        <v>986.66</v>
      </c>
      <c r="M52" s="62">
        <v>650.54999999999995</v>
      </c>
      <c r="N52" s="62">
        <v>1179.58</v>
      </c>
      <c r="O52" s="62">
        <v>1198.06</v>
      </c>
      <c r="P52" s="14"/>
    </row>
    <row r="53" spans="2:16" x14ac:dyDescent="0.25">
      <c r="B53" s="13"/>
      <c r="C53" s="74" t="s">
        <v>53</v>
      </c>
      <c r="D53" s="45"/>
      <c r="E53" s="62"/>
      <c r="F53" s="34">
        <f t="shared" si="2"/>
        <v>0</v>
      </c>
      <c r="G53" s="54"/>
      <c r="H53" s="44"/>
      <c r="I53" s="78" t="s">
        <v>59</v>
      </c>
      <c r="J53" s="79"/>
      <c r="K53" s="80">
        <v>31618.49</v>
      </c>
      <c r="L53" s="80">
        <v>31939.47</v>
      </c>
      <c r="M53" s="80">
        <v>31043.17</v>
      </c>
      <c r="N53" s="80">
        <v>26170.93</v>
      </c>
      <c r="O53" s="80">
        <v>27386.91</v>
      </c>
      <c r="P53" s="14"/>
    </row>
    <row r="54" spans="2:16" x14ac:dyDescent="0.25">
      <c r="B54" s="13"/>
      <c r="C54" s="74" t="s">
        <v>54</v>
      </c>
      <c r="D54" s="45"/>
      <c r="E54" s="62">
        <v>132.71</v>
      </c>
      <c r="F54" s="34">
        <f t="shared" si="2"/>
        <v>4.9326045869394321E-3</v>
      </c>
      <c r="G54" s="54"/>
      <c r="H54" s="44"/>
      <c r="I54" s="78" t="s">
        <v>60</v>
      </c>
      <c r="J54" s="79"/>
      <c r="K54" s="80">
        <v>4707.0600000000004</v>
      </c>
      <c r="L54" s="80">
        <v>7202.19</v>
      </c>
      <c r="M54" s="80">
        <v>5631.02</v>
      </c>
      <c r="N54" s="80">
        <v>5408</v>
      </c>
      <c r="O54" s="80">
        <v>4984.3</v>
      </c>
      <c r="P54" s="14"/>
    </row>
    <row r="55" spans="2:16" x14ac:dyDescent="0.25">
      <c r="B55" s="13"/>
      <c r="C55" s="74" t="s">
        <v>55</v>
      </c>
      <c r="D55" s="45"/>
      <c r="E55" s="62">
        <v>375.76</v>
      </c>
      <c r="F55" s="34">
        <f t="shared" si="2"/>
        <v>1.39663589751214E-2</v>
      </c>
      <c r="G55" s="54"/>
      <c r="H55" s="44"/>
      <c r="I55" s="23" t="s">
        <v>1</v>
      </c>
      <c r="J55" s="45"/>
      <c r="K55" s="42">
        <f>+K52+K51</f>
        <v>37441.82</v>
      </c>
      <c r="L55" s="42">
        <f t="shared" ref="L55:O55" si="3">+L52+L51</f>
        <v>40128.320000000007</v>
      </c>
      <c r="M55" s="42">
        <f t="shared" si="3"/>
        <v>37324.740000000005</v>
      </c>
      <c r="N55" s="42">
        <f t="shared" si="3"/>
        <v>32758.510000000002</v>
      </c>
      <c r="O55" s="42">
        <f t="shared" si="3"/>
        <v>33569.279999999999</v>
      </c>
      <c r="P55" s="14"/>
    </row>
    <row r="56" spans="2:16" x14ac:dyDescent="0.25">
      <c r="B56" s="13"/>
      <c r="C56" s="74" t="s">
        <v>38</v>
      </c>
      <c r="D56" s="45"/>
      <c r="E56" s="62">
        <v>25275.11</v>
      </c>
      <c r="F56" s="34">
        <f t="shared" si="2"/>
        <v>0.93943277463189445</v>
      </c>
      <c r="G56" s="54"/>
      <c r="H56" s="44"/>
      <c r="I56" s="44"/>
      <c r="J56" s="44"/>
      <c r="K56" s="44"/>
      <c r="L56" s="44"/>
      <c r="M56" s="44"/>
      <c r="N56" s="44"/>
      <c r="O56" s="44"/>
      <c r="P56" s="14"/>
    </row>
    <row r="57" spans="2:16" x14ac:dyDescent="0.25">
      <c r="B57" s="13"/>
      <c r="C57" s="75" t="s">
        <v>56</v>
      </c>
      <c r="D57" s="76"/>
      <c r="E57" s="77">
        <f>+E41-SUM(E51:E56)</f>
        <v>6664.6299999999974</v>
      </c>
      <c r="F57" s="34"/>
      <c r="G57" s="54"/>
      <c r="H57" s="44"/>
      <c r="I57" s="23" t="s">
        <v>46</v>
      </c>
      <c r="J57" s="45"/>
      <c r="K57" s="34">
        <f>+K51/K55</f>
        <v>0.97018654541899951</v>
      </c>
      <c r="L57" s="34">
        <f t="shared" ref="L57:O57" si="4">+L51/L55</f>
        <v>0.97541237709428141</v>
      </c>
      <c r="M57" s="34">
        <f t="shared" si="4"/>
        <v>0.98257054168361246</v>
      </c>
      <c r="N57" s="34">
        <f t="shared" si="4"/>
        <v>0.96399164675072213</v>
      </c>
      <c r="O57" s="34">
        <f t="shared" si="4"/>
        <v>0.96431082227560438</v>
      </c>
      <c r="P57" s="14"/>
    </row>
    <row r="58" spans="2:16" x14ac:dyDescent="0.25">
      <c r="B58" s="13"/>
      <c r="C58" s="53" t="s">
        <v>1</v>
      </c>
      <c r="D58" s="49"/>
      <c r="E58" s="68">
        <f>SUM(E51:E57)</f>
        <v>33569.279999999999</v>
      </c>
      <c r="F58" s="37">
        <f>SUM(F51:F56)</f>
        <v>1</v>
      </c>
      <c r="G58" s="55"/>
      <c r="H58" s="44"/>
      <c r="I58" s="44"/>
      <c r="J58" s="44"/>
      <c r="K58" s="44"/>
      <c r="L58" s="44"/>
      <c r="M58" s="44"/>
      <c r="N58" s="44"/>
      <c r="O58" s="44"/>
      <c r="P58" s="14"/>
    </row>
    <row r="59" spans="2:16" x14ac:dyDescent="0.25">
      <c r="B59" s="13"/>
      <c r="C59" s="107" t="s">
        <v>23</v>
      </c>
      <c r="D59" s="107"/>
      <c r="E59" s="107"/>
      <c r="F59" s="107"/>
      <c r="G59" s="107"/>
      <c r="H59" s="44"/>
      <c r="I59" s="111" t="s">
        <v>47</v>
      </c>
      <c r="J59" s="111"/>
      <c r="K59" s="111"/>
      <c r="L59" s="111"/>
      <c r="M59" s="111"/>
      <c r="N59" s="111"/>
      <c r="O59" s="111"/>
      <c r="P59" s="14"/>
    </row>
    <row r="60" spans="2:16" x14ac:dyDescent="0.25">
      <c r="B60" s="13"/>
      <c r="C60" s="57" t="s">
        <v>39</v>
      </c>
      <c r="D60" s="56"/>
      <c r="E60" s="56"/>
      <c r="F60" s="56"/>
      <c r="G60" s="56"/>
      <c r="I60" s="56"/>
      <c r="J60" s="56"/>
      <c r="K60" s="56"/>
      <c r="L60" s="56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K11:L23">
    <sortCondition descending="1" ref="K12:K24"/>
  </sortState>
  <mergeCells count="16">
    <mergeCell ref="C49:G49"/>
    <mergeCell ref="C59:G59"/>
    <mergeCell ref="I49:O49"/>
    <mergeCell ref="I59:O59"/>
    <mergeCell ref="B1:P2"/>
    <mergeCell ref="H9:O9"/>
    <mergeCell ref="H17:O17"/>
    <mergeCell ref="K10:L10"/>
    <mergeCell ref="M10:N10"/>
    <mergeCell ref="O10:O11"/>
    <mergeCell ref="H10:J11"/>
    <mergeCell ref="I24:K27"/>
    <mergeCell ref="C33:G33"/>
    <mergeCell ref="C23:G23"/>
    <mergeCell ref="C39:F39"/>
    <mergeCell ref="C46:F46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E17" sqref="E17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5" t="s">
        <v>73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6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06" t="s">
        <v>24</v>
      </c>
      <c r="I9" s="106"/>
      <c r="J9" s="106"/>
      <c r="K9" s="106"/>
      <c r="L9" s="106"/>
      <c r="M9" s="106"/>
      <c r="N9" s="106"/>
      <c r="O9" s="106"/>
      <c r="P9" s="19"/>
    </row>
    <row r="10" spans="2:16" x14ac:dyDescent="0.25">
      <c r="B10" s="13"/>
      <c r="C10" s="12" t="s">
        <v>11</v>
      </c>
      <c r="D10" s="12"/>
      <c r="E10" s="12"/>
      <c r="F10" s="65">
        <v>649105.09</v>
      </c>
      <c r="H10" s="108" t="s">
        <v>19</v>
      </c>
      <c r="I10" s="108"/>
      <c r="J10" s="108"/>
      <c r="K10" s="109">
        <v>2016</v>
      </c>
      <c r="L10" s="110"/>
      <c r="M10" s="109">
        <v>2015</v>
      </c>
      <c r="N10" s="110"/>
      <c r="O10" s="108" t="s">
        <v>27</v>
      </c>
      <c r="P10" s="14"/>
    </row>
    <row r="11" spans="2:16" x14ac:dyDescent="0.25">
      <c r="B11" s="13"/>
      <c r="C11" s="12" t="s">
        <v>12</v>
      </c>
      <c r="D11" s="12"/>
      <c r="E11" s="12"/>
      <c r="F11" s="65">
        <v>155405.35999999999</v>
      </c>
      <c r="H11" s="108"/>
      <c r="I11" s="108"/>
      <c r="J11" s="108"/>
      <c r="K11" s="29" t="s">
        <v>16</v>
      </c>
      <c r="L11" s="29" t="s">
        <v>17</v>
      </c>
      <c r="M11" s="29" t="s">
        <v>16</v>
      </c>
      <c r="N11" s="29" t="s">
        <v>17</v>
      </c>
      <c r="O11" s="108"/>
      <c r="P11" s="14"/>
    </row>
    <row r="12" spans="2:16" x14ac:dyDescent="0.25">
      <c r="B12" s="13"/>
      <c r="C12" s="12" t="s">
        <v>25</v>
      </c>
      <c r="D12" s="12"/>
      <c r="E12" s="12"/>
      <c r="H12" s="23" t="s">
        <v>20</v>
      </c>
      <c r="I12" s="22"/>
      <c r="J12" s="21"/>
      <c r="K12" s="62">
        <v>63371.07</v>
      </c>
      <c r="L12" s="34">
        <f>+K12/K16</f>
        <v>0.40777917827287297</v>
      </c>
      <c r="M12" s="62">
        <v>72081.89</v>
      </c>
      <c r="N12" s="34">
        <f>+M12/M16</f>
        <v>0.44921425711831375</v>
      </c>
      <c r="O12" s="34">
        <f>+K12/M12-1</f>
        <v>-0.12084616538217852</v>
      </c>
      <c r="P12" s="14"/>
    </row>
    <row r="13" spans="2:16" x14ac:dyDescent="0.25">
      <c r="B13" s="13"/>
      <c r="C13" s="12" t="s">
        <v>26</v>
      </c>
      <c r="D13" s="12"/>
      <c r="E13" s="12"/>
      <c r="F13" s="20">
        <f>+F11/F10</f>
        <v>0.23941479183286021</v>
      </c>
      <c r="G13" s="12"/>
      <c r="H13" s="23" t="s">
        <v>21</v>
      </c>
      <c r="I13" s="22"/>
      <c r="J13" s="21"/>
      <c r="K13" s="62">
        <v>30668.49</v>
      </c>
      <c r="L13" s="34">
        <f>+K13/K16</f>
        <v>0.19734512374605356</v>
      </c>
      <c r="M13" s="62">
        <v>29064.61</v>
      </c>
      <c r="N13" s="34">
        <f>+M13/M16</f>
        <v>0.18113061671362271</v>
      </c>
      <c r="O13" s="34">
        <f>+K13/M13-1</f>
        <v>5.5183262393680765E-2</v>
      </c>
      <c r="P13" s="14"/>
    </row>
    <row r="14" spans="2:16" x14ac:dyDescent="0.25">
      <c r="B14" s="13"/>
      <c r="C14" s="12"/>
      <c r="D14" s="12"/>
      <c r="E14" s="12"/>
      <c r="F14" s="12"/>
      <c r="G14" s="12"/>
      <c r="H14" s="23" t="s">
        <v>22</v>
      </c>
      <c r="I14" s="22"/>
      <c r="J14" s="21"/>
      <c r="K14" s="62">
        <v>29061.78</v>
      </c>
      <c r="L14" s="34">
        <f>+K14/K16</f>
        <v>0.18700629116009898</v>
      </c>
      <c r="M14" s="62">
        <v>27790.05</v>
      </c>
      <c r="N14" s="34">
        <f>+M14/M16</f>
        <v>0.17318756023226908</v>
      </c>
      <c r="O14" s="34">
        <f>+K14/M14-1</f>
        <v>4.5762062320866548E-2</v>
      </c>
      <c r="P14" s="14"/>
    </row>
    <row r="15" spans="2:16" x14ac:dyDescent="0.25">
      <c r="B15" s="13"/>
      <c r="C15" s="12"/>
      <c r="D15" s="12"/>
      <c r="E15" s="12"/>
      <c r="F15" s="12"/>
      <c r="G15" s="12"/>
      <c r="H15" s="24" t="s">
        <v>76</v>
      </c>
      <c r="I15" s="22"/>
      <c r="J15" s="21"/>
      <c r="K15" s="62">
        <v>32304.02</v>
      </c>
      <c r="L15" s="35">
        <f>+K15/K16</f>
        <v>0.20786940682097454</v>
      </c>
      <c r="M15" s="62">
        <v>31525.61</v>
      </c>
      <c r="N15" s="35">
        <f>+M15/M16</f>
        <v>0.19646756593579445</v>
      </c>
      <c r="O15" s="34">
        <f>+K15/M15-1</f>
        <v>2.4691354108612007E-2</v>
      </c>
      <c r="P15" s="95">
        <f>+K15-M15</f>
        <v>778.40999999999985</v>
      </c>
    </row>
    <row r="16" spans="2:16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68">
        <f>SUM(K12:K15)</f>
        <v>155405.35999999999</v>
      </c>
      <c r="L16" s="37">
        <f>SUM(L12:L15)</f>
        <v>1</v>
      </c>
      <c r="M16" s="36">
        <f>SUM(M12:M15)</f>
        <v>160462.16</v>
      </c>
      <c r="N16" s="37">
        <f>SUM(N12:N15)</f>
        <v>1</v>
      </c>
      <c r="O16" s="37">
        <f>+K16/M16-1</f>
        <v>-3.1513971892189518E-2</v>
      </c>
      <c r="P16" s="14"/>
    </row>
    <row r="17" spans="2:16" x14ac:dyDescent="0.25">
      <c r="B17" s="13"/>
      <c r="C17" s="12"/>
      <c r="D17" s="12"/>
      <c r="E17" s="12"/>
      <c r="F17" s="12"/>
      <c r="G17" s="12"/>
      <c r="H17" s="107" t="s">
        <v>28</v>
      </c>
      <c r="I17" s="107"/>
      <c r="J17" s="107"/>
      <c r="K17" s="107"/>
      <c r="L17" s="107"/>
      <c r="M17" s="107"/>
      <c r="N17" s="107"/>
      <c r="O17" s="107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67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06" t="s">
        <v>32</v>
      </c>
      <c r="D23" s="106"/>
      <c r="E23" s="106"/>
      <c r="F23" s="106"/>
      <c r="G23" s="106"/>
      <c r="H23" s="12"/>
      <c r="I23" s="12"/>
      <c r="J23" s="12"/>
      <c r="K23" s="12"/>
      <c r="L23" s="12"/>
      <c r="N23" s="12"/>
      <c r="O23" s="12"/>
      <c r="P23" s="14"/>
    </row>
    <row r="24" spans="2:16" x14ac:dyDescent="0.25">
      <c r="B24" s="13"/>
      <c r="C24" s="38" t="s">
        <v>2</v>
      </c>
      <c r="D24" s="38" t="s">
        <v>14</v>
      </c>
      <c r="E24" s="38" t="s">
        <v>15</v>
      </c>
      <c r="F24" s="38" t="s">
        <v>1</v>
      </c>
      <c r="G24" s="39" t="s">
        <v>29</v>
      </c>
      <c r="H24" s="40" t="s">
        <v>31</v>
      </c>
      <c r="I24" s="116" t="s">
        <v>30</v>
      </c>
      <c r="J24" s="116"/>
      <c r="K24" s="116"/>
      <c r="N24" s="12"/>
      <c r="O24" s="12"/>
      <c r="P24" s="14"/>
    </row>
    <row r="25" spans="2:16" x14ac:dyDescent="0.25">
      <c r="B25" s="13"/>
      <c r="C25" s="25">
        <v>2009</v>
      </c>
      <c r="D25" s="62">
        <v>13171.96</v>
      </c>
      <c r="E25" s="62">
        <v>31132.61</v>
      </c>
      <c r="F25" s="42">
        <f>+E25+D25</f>
        <v>44304.57</v>
      </c>
      <c r="G25" s="41">
        <f>+F25/H25</f>
        <v>0.22641916443081642</v>
      </c>
      <c r="H25" s="63">
        <v>195675</v>
      </c>
      <c r="I25" s="116"/>
      <c r="J25" s="116"/>
      <c r="K25" s="116"/>
      <c r="N25" s="12"/>
      <c r="O25" s="12"/>
      <c r="P25" s="14"/>
    </row>
    <row r="26" spans="2:16" x14ac:dyDescent="0.25">
      <c r="B26" s="13"/>
      <c r="C26" s="25">
        <v>2010</v>
      </c>
      <c r="D26" s="62">
        <v>12947.1</v>
      </c>
      <c r="E26" s="62">
        <v>23620.32</v>
      </c>
      <c r="F26" s="42">
        <f t="shared" ref="F26:F32" si="0">+E26+D26</f>
        <v>36567.42</v>
      </c>
      <c r="G26" s="41">
        <f t="shared" ref="G26:G32" si="1">+F26/H26</f>
        <v>0.18957064946914398</v>
      </c>
      <c r="H26" s="63">
        <v>192896</v>
      </c>
      <c r="I26" s="116"/>
      <c r="J26" s="116"/>
      <c r="K26" s="116"/>
      <c r="L26" s="12"/>
      <c r="N26" s="12"/>
      <c r="O26" s="12"/>
      <c r="P26" s="14"/>
    </row>
    <row r="27" spans="2:16" x14ac:dyDescent="0.25">
      <c r="B27" s="13"/>
      <c r="C27" s="25">
        <v>2011</v>
      </c>
      <c r="D27" s="62">
        <v>10334.33</v>
      </c>
      <c r="E27" s="62">
        <v>27413.69</v>
      </c>
      <c r="F27" s="42">
        <f t="shared" si="0"/>
        <v>37748.019999999997</v>
      </c>
      <c r="G27" s="41">
        <f t="shared" si="1"/>
        <v>0.20395515452777177</v>
      </c>
      <c r="H27" s="63">
        <v>185080</v>
      </c>
      <c r="I27" s="116"/>
      <c r="J27" s="116"/>
      <c r="K27" s="116"/>
      <c r="L27" s="12"/>
      <c r="N27" s="12"/>
      <c r="O27" s="12"/>
      <c r="P27" s="14"/>
    </row>
    <row r="28" spans="2:16" x14ac:dyDescent="0.25">
      <c r="B28" s="13"/>
      <c r="C28" s="25">
        <v>2012</v>
      </c>
      <c r="D28" s="62">
        <v>8811.8009999999995</v>
      </c>
      <c r="E28" s="62">
        <v>21026.11</v>
      </c>
      <c r="F28" s="42">
        <f t="shared" si="0"/>
        <v>29837.911</v>
      </c>
      <c r="G28" s="41">
        <f t="shared" si="1"/>
        <v>0.17453561735183323</v>
      </c>
      <c r="H28" s="63">
        <v>170956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62">
        <v>9893.3700000000008</v>
      </c>
      <c r="E29" s="62">
        <v>19643.849999999999</v>
      </c>
      <c r="F29" s="42">
        <f t="shared" si="0"/>
        <v>29537.22</v>
      </c>
      <c r="G29" s="41">
        <f t="shared" si="1"/>
        <v>0.16854814688008218</v>
      </c>
      <c r="H29" s="63">
        <v>175245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62">
        <v>12298.7</v>
      </c>
      <c r="E30" s="62">
        <v>24701.71</v>
      </c>
      <c r="F30" s="42">
        <f t="shared" si="0"/>
        <v>37000.410000000003</v>
      </c>
      <c r="G30" s="41">
        <f t="shared" si="1"/>
        <v>0.21860102800425382</v>
      </c>
      <c r="H30" s="63">
        <v>169260</v>
      </c>
      <c r="I30" s="12"/>
      <c r="K30" s="64"/>
      <c r="L30" s="12"/>
      <c r="N30" s="12"/>
      <c r="O30" s="12"/>
      <c r="P30" s="14"/>
    </row>
    <row r="31" spans="2:16" x14ac:dyDescent="0.25">
      <c r="B31" s="13"/>
      <c r="C31" s="25">
        <v>2015</v>
      </c>
      <c r="D31" s="62">
        <v>9377.83</v>
      </c>
      <c r="E31" s="62">
        <v>22147.78</v>
      </c>
      <c r="F31" s="42">
        <f t="shared" si="0"/>
        <v>31525.61</v>
      </c>
      <c r="G31" s="41">
        <f t="shared" si="1"/>
        <v>0.19646756593579445</v>
      </c>
      <c r="H31" s="63">
        <v>160462.16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62">
        <v>10761.84</v>
      </c>
      <c r="E32" s="62">
        <v>21542.18</v>
      </c>
      <c r="F32" s="42">
        <f t="shared" si="0"/>
        <v>32304.02</v>
      </c>
      <c r="G32" s="41">
        <f t="shared" si="1"/>
        <v>0.20786940682097454</v>
      </c>
      <c r="H32" s="63">
        <v>155405.35999999999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07" t="s">
        <v>23</v>
      </c>
      <c r="D33" s="107"/>
      <c r="E33" s="107"/>
      <c r="F33" s="107"/>
      <c r="G33" s="107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100">
        <f>+D32/F32</f>
        <v>0.33314243861909448</v>
      </c>
      <c r="E34" s="100">
        <f>+E32/F32</f>
        <v>0.66685756138090557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06" t="s">
        <v>40</v>
      </c>
      <c r="D39" s="106"/>
      <c r="E39" s="106"/>
      <c r="F39" s="106"/>
      <c r="G39" s="56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6" t="s">
        <v>41</v>
      </c>
      <c r="D40" s="47"/>
      <c r="E40" s="60" t="s">
        <v>42</v>
      </c>
      <c r="F40" s="61" t="s">
        <v>17</v>
      </c>
      <c r="G40" s="56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33</v>
      </c>
      <c r="D41" s="45"/>
      <c r="E41" s="69">
        <v>74324.600000000006</v>
      </c>
      <c r="F41" s="34">
        <f>+E41/E45</f>
        <v>0.47826272166381889</v>
      </c>
      <c r="G41" s="56"/>
      <c r="H41" s="70" t="s">
        <v>50</v>
      </c>
      <c r="I41" s="71">
        <f>+E41+E42</f>
        <v>79944.73000000001</v>
      </c>
      <c r="J41" s="12"/>
      <c r="K41" s="99">
        <f>+E41/I41</f>
        <v>0.92969980635371452</v>
      </c>
      <c r="L41" s="12"/>
      <c r="M41" s="12"/>
      <c r="N41" s="12"/>
      <c r="O41" s="12"/>
      <c r="P41" s="14"/>
    </row>
    <row r="42" spans="2:16" x14ac:dyDescent="0.25">
      <c r="B42" s="13"/>
      <c r="C42" s="23" t="s">
        <v>48</v>
      </c>
      <c r="D42" s="45"/>
      <c r="E42" s="69">
        <v>5620.13</v>
      </c>
      <c r="F42" s="34">
        <f>+E42/E45</f>
        <v>3.6164320694688945E-2</v>
      </c>
      <c r="G42" s="56"/>
      <c r="H42" s="72" t="s">
        <v>51</v>
      </c>
      <c r="I42" s="73">
        <f>+E43+E44</f>
        <v>75460.650000000009</v>
      </c>
      <c r="J42" s="12"/>
      <c r="K42" s="99">
        <f>+E42/I41</f>
        <v>7.0300193646285369E-2</v>
      </c>
      <c r="L42" s="12"/>
      <c r="M42" s="12"/>
      <c r="N42" s="12"/>
      <c r="O42" s="12"/>
      <c r="P42" s="14"/>
    </row>
    <row r="43" spans="2:16" x14ac:dyDescent="0.25">
      <c r="B43" s="13"/>
      <c r="C43" s="23" t="s">
        <v>34</v>
      </c>
      <c r="D43" s="45"/>
      <c r="E43" s="69">
        <v>3356.57</v>
      </c>
      <c r="F43" s="34">
        <f>+E43/E45</f>
        <v>2.159880179180412E-2</v>
      </c>
      <c r="G43" s="56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49</v>
      </c>
      <c r="D44" s="45"/>
      <c r="E44" s="69">
        <v>72104.08</v>
      </c>
      <c r="F44" s="34">
        <f>+E44/E45</f>
        <v>0.4639741558496881</v>
      </c>
      <c r="G44" s="56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61</v>
      </c>
      <c r="D45" s="49"/>
      <c r="E45" s="50">
        <f>SUM(E41:E44)</f>
        <v>155405.38</v>
      </c>
      <c r="F45" s="37">
        <f>SUM(F41:F44)</f>
        <v>1</v>
      </c>
      <c r="G45" s="56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07" t="s">
        <v>43</v>
      </c>
      <c r="D46" s="107"/>
      <c r="E46" s="107"/>
      <c r="F46" s="107"/>
      <c r="G46" s="43"/>
      <c r="H46" s="44"/>
      <c r="I46" s="56"/>
      <c r="J46" s="56"/>
      <c r="K46" s="56"/>
      <c r="L46" s="44"/>
      <c r="M46" s="56"/>
      <c r="N46" s="56"/>
      <c r="O46" s="56"/>
      <c r="P46" s="14"/>
    </row>
    <row r="47" spans="2:16" x14ac:dyDescent="0.25">
      <c r="B47" s="13"/>
      <c r="C47" s="12"/>
      <c r="D47" s="12"/>
      <c r="E47" s="12"/>
      <c r="F47" s="12"/>
      <c r="G47" s="12"/>
      <c r="H47" s="44"/>
      <c r="I47" s="56"/>
      <c r="J47" s="56"/>
      <c r="K47" s="56"/>
      <c r="L47" s="44"/>
      <c r="M47" s="56"/>
      <c r="N47" s="56"/>
      <c r="O47" s="56"/>
      <c r="P47" s="14"/>
    </row>
    <row r="48" spans="2:16" x14ac:dyDescent="0.25">
      <c r="B48" s="13"/>
      <c r="C48" s="56"/>
      <c r="D48" s="56"/>
      <c r="E48" s="56"/>
      <c r="F48" s="56"/>
      <c r="G48" s="56"/>
      <c r="H48" s="44"/>
      <c r="I48" s="56"/>
      <c r="J48" s="56"/>
      <c r="K48" s="56"/>
      <c r="L48" s="44"/>
      <c r="M48" s="56"/>
      <c r="N48" s="56"/>
      <c r="O48" s="56"/>
      <c r="P48" s="14"/>
    </row>
    <row r="49" spans="2:16" x14ac:dyDescent="0.25">
      <c r="B49" s="13"/>
      <c r="C49" s="114" t="s">
        <v>35</v>
      </c>
      <c r="D49" s="114"/>
      <c r="E49" s="114"/>
      <c r="F49" s="114"/>
      <c r="G49" s="114"/>
      <c r="H49" s="44"/>
      <c r="I49" s="106" t="s">
        <v>45</v>
      </c>
      <c r="J49" s="106"/>
      <c r="K49" s="106"/>
      <c r="L49" s="106"/>
      <c r="M49" s="106"/>
      <c r="N49" s="106"/>
      <c r="O49" s="106"/>
      <c r="P49" s="14"/>
    </row>
    <row r="50" spans="2:16" x14ac:dyDescent="0.25">
      <c r="B50" s="13"/>
      <c r="C50" s="33" t="s">
        <v>36</v>
      </c>
      <c r="D50" s="47"/>
      <c r="E50" s="29" t="s">
        <v>42</v>
      </c>
      <c r="F50" s="29" t="s">
        <v>17</v>
      </c>
      <c r="G50" s="52"/>
      <c r="H50" s="44"/>
      <c r="I50" s="58" t="s">
        <v>44</v>
      </c>
      <c r="J50" s="61"/>
      <c r="K50" s="61">
        <v>2012</v>
      </c>
      <c r="L50" s="61">
        <v>2013</v>
      </c>
      <c r="M50" s="61">
        <v>2014</v>
      </c>
      <c r="N50" s="61">
        <v>2015</v>
      </c>
      <c r="O50" s="61">
        <v>2016</v>
      </c>
      <c r="P50" s="14"/>
    </row>
    <row r="51" spans="2:16" x14ac:dyDescent="0.25">
      <c r="B51" s="13"/>
      <c r="C51" s="74" t="s">
        <v>52</v>
      </c>
      <c r="D51" s="45"/>
      <c r="E51" s="62">
        <v>187.41</v>
      </c>
      <c r="F51" s="34">
        <f>+E51/SUM(E$51:E$56)</f>
        <v>3.5877335922591788E-3</v>
      </c>
      <c r="G51" s="54"/>
      <c r="H51" s="44"/>
      <c r="I51" s="51" t="s">
        <v>57</v>
      </c>
      <c r="J51" s="45"/>
      <c r="K51" s="62">
        <v>93529.62</v>
      </c>
      <c r="L51" s="62">
        <v>93869.34</v>
      </c>
      <c r="M51" s="62">
        <v>82486.64</v>
      </c>
      <c r="N51" s="62">
        <v>75385.820000000007</v>
      </c>
      <c r="O51" s="62">
        <v>72410.850000000006</v>
      </c>
      <c r="P51" s="14"/>
    </row>
    <row r="52" spans="2:16" x14ac:dyDescent="0.25">
      <c r="B52" s="13"/>
      <c r="C52" s="74" t="s">
        <v>37</v>
      </c>
      <c r="D52" s="45"/>
      <c r="E52" s="62">
        <v>3673.36</v>
      </c>
      <c r="F52" s="34">
        <f t="shared" ref="F52:F56" si="2">+E52/SUM(E$51:E$56)</f>
        <v>7.032195223553267E-2</v>
      </c>
      <c r="G52" s="54"/>
      <c r="H52" s="44"/>
      <c r="I52" s="51" t="s">
        <v>58</v>
      </c>
      <c r="J52" s="45"/>
      <c r="K52" s="62">
        <v>4899.29</v>
      </c>
      <c r="L52" s="62">
        <v>5849.23</v>
      </c>
      <c r="M52" s="62">
        <v>3967.77</v>
      </c>
      <c r="N52" s="62">
        <v>4423.22</v>
      </c>
      <c r="O52" s="62">
        <v>1913.75</v>
      </c>
      <c r="P52" s="14"/>
    </row>
    <row r="53" spans="2:16" x14ac:dyDescent="0.25">
      <c r="B53" s="13"/>
      <c r="C53" s="74" t="s">
        <v>53</v>
      </c>
      <c r="D53" s="45"/>
      <c r="E53" s="62">
        <v>418.17</v>
      </c>
      <c r="F53" s="34">
        <f t="shared" si="2"/>
        <v>8.0053495345767094E-3</v>
      </c>
      <c r="G53" s="54"/>
      <c r="H53" s="44"/>
      <c r="I53" s="78" t="s">
        <v>59</v>
      </c>
      <c r="J53" s="79"/>
      <c r="K53" s="80">
        <v>68323.81</v>
      </c>
      <c r="L53" s="80">
        <v>68680.070000000007</v>
      </c>
      <c r="M53" s="80">
        <v>55306.879999999997</v>
      </c>
      <c r="N53" s="80">
        <v>48988.65</v>
      </c>
      <c r="O53" s="80">
        <v>54410.97</v>
      </c>
      <c r="P53" s="14"/>
    </row>
    <row r="54" spans="2:16" x14ac:dyDescent="0.25">
      <c r="B54" s="13"/>
      <c r="C54" s="74" t="s">
        <v>54</v>
      </c>
      <c r="D54" s="45"/>
      <c r="E54" s="62">
        <v>1819.42</v>
      </c>
      <c r="F54" s="34">
        <f t="shared" si="2"/>
        <v>3.4830554679196393E-2</v>
      </c>
      <c r="G54" s="54"/>
      <c r="H54" s="44"/>
      <c r="I54" s="78" t="s">
        <v>60</v>
      </c>
      <c r="J54" s="79"/>
      <c r="K54" s="80">
        <v>25205.81</v>
      </c>
      <c r="L54" s="80">
        <v>25189.27</v>
      </c>
      <c r="M54" s="80">
        <v>27179.759999999998</v>
      </c>
      <c r="N54" s="80">
        <v>26397.17</v>
      </c>
      <c r="O54" s="80">
        <v>17999.88</v>
      </c>
      <c r="P54" s="14"/>
    </row>
    <row r="55" spans="2:16" x14ac:dyDescent="0.25">
      <c r="B55" s="13"/>
      <c r="C55" s="74" t="s">
        <v>55</v>
      </c>
      <c r="D55" s="45"/>
      <c r="E55" s="62">
        <v>801.96</v>
      </c>
      <c r="F55" s="34">
        <f t="shared" si="2"/>
        <v>1.5352536319556968E-2</v>
      </c>
      <c r="G55" s="54"/>
      <c r="H55" s="44"/>
      <c r="I55" s="23" t="s">
        <v>1</v>
      </c>
      <c r="J55" s="45"/>
      <c r="K55" s="42">
        <f>+K52+K51</f>
        <v>98428.909999999989</v>
      </c>
      <c r="L55" s="42">
        <f t="shared" ref="L55:O55" si="3">+L52+L51</f>
        <v>99718.569999999992</v>
      </c>
      <c r="M55" s="42">
        <f t="shared" si="3"/>
        <v>86454.41</v>
      </c>
      <c r="N55" s="42">
        <f t="shared" si="3"/>
        <v>79809.040000000008</v>
      </c>
      <c r="O55" s="42">
        <f t="shared" si="3"/>
        <v>74324.600000000006</v>
      </c>
      <c r="P55" s="14"/>
    </row>
    <row r="56" spans="2:16" x14ac:dyDescent="0.25">
      <c r="B56" s="13"/>
      <c r="C56" s="74" t="s">
        <v>38</v>
      </c>
      <c r="D56" s="45"/>
      <c r="E56" s="62">
        <v>45336</v>
      </c>
      <c r="F56" s="34">
        <f t="shared" si="2"/>
        <v>0.86790187363887805</v>
      </c>
      <c r="G56" s="54"/>
      <c r="H56" s="44"/>
      <c r="I56" s="44"/>
      <c r="J56" s="44"/>
      <c r="K56" s="44"/>
      <c r="L56" s="44"/>
      <c r="M56" s="44"/>
      <c r="N56" s="44"/>
      <c r="O56" s="44"/>
      <c r="P56" s="14"/>
    </row>
    <row r="57" spans="2:16" x14ac:dyDescent="0.25">
      <c r="B57" s="13"/>
      <c r="C57" s="75" t="s">
        <v>56</v>
      </c>
      <c r="D57" s="76"/>
      <c r="E57" s="77">
        <f>+E41-SUM(E51:E56)</f>
        <v>22088.280000000006</v>
      </c>
      <c r="F57" s="34"/>
      <c r="G57" s="54"/>
      <c r="H57" s="44"/>
      <c r="I57" s="23" t="s">
        <v>46</v>
      </c>
      <c r="J57" s="45"/>
      <c r="K57" s="34">
        <f>+K51/K55</f>
        <v>0.95022509138829236</v>
      </c>
      <c r="L57" s="34">
        <f t="shared" ref="L57:O57" si="4">+L51/L55</f>
        <v>0.94134262053697726</v>
      </c>
      <c r="M57" s="34">
        <f t="shared" si="4"/>
        <v>0.95410563787318647</v>
      </c>
      <c r="N57" s="34">
        <f t="shared" si="4"/>
        <v>0.94457745638839907</v>
      </c>
      <c r="O57" s="34">
        <f t="shared" si="4"/>
        <v>0.97425145914004252</v>
      </c>
      <c r="P57" s="14"/>
    </row>
    <row r="58" spans="2:16" x14ac:dyDescent="0.25">
      <c r="B58" s="13"/>
      <c r="C58" s="53" t="s">
        <v>1</v>
      </c>
      <c r="D58" s="49"/>
      <c r="E58" s="68">
        <f>SUM(E51:E57)</f>
        <v>74324.600000000006</v>
      </c>
      <c r="F58" s="37">
        <f>SUM(F51:F56)</f>
        <v>1</v>
      </c>
      <c r="G58" s="55"/>
      <c r="H58" s="44"/>
      <c r="I58" s="44"/>
      <c r="J58" s="44"/>
      <c r="K58" s="44"/>
      <c r="L58" s="44"/>
      <c r="M58" s="44"/>
      <c r="N58" s="44"/>
      <c r="O58" s="44"/>
      <c r="P58" s="14"/>
    </row>
    <row r="59" spans="2:16" x14ac:dyDescent="0.25">
      <c r="B59" s="13"/>
      <c r="C59" s="107" t="s">
        <v>23</v>
      </c>
      <c r="D59" s="107"/>
      <c r="E59" s="107"/>
      <c r="F59" s="107"/>
      <c r="G59" s="107"/>
      <c r="H59" s="44"/>
      <c r="I59" s="111" t="s">
        <v>47</v>
      </c>
      <c r="J59" s="111"/>
      <c r="K59" s="111"/>
      <c r="L59" s="111"/>
      <c r="M59" s="111"/>
      <c r="N59" s="111"/>
      <c r="O59" s="111"/>
      <c r="P59" s="14"/>
    </row>
    <row r="60" spans="2:16" x14ac:dyDescent="0.25">
      <c r="B60" s="13"/>
      <c r="C60" s="57" t="s">
        <v>39</v>
      </c>
      <c r="D60" s="56"/>
      <c r="E60" s="56"/>
      <c r="F60" s="56"/>
      <c r="G60" s="56"/>
      <c r="I60" s="56"/>
      <c r="J60" s="56"/>
      <c r="K60" s="56"/>
      <c r="L60" s="56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H35:I47">
    <sortCondition descending="1" ref="H35:H47"/>
  </sortState>
  <mergeCells count="16">
    <mergeCell ref="H17:O17"/>
    <mergeCell ref="C23:G23"/>
    <mergeCell ref="I24:K27"/>
    <mergeCell ref="B1:P2"/>
    <mergeCell ref="H9:O9"/>
    <mergeCell ref="H10:J11"/>
    <mergeCell ref="K10:L10"/>
    <mergeCell ref="M10:N10"/>
    <mergeCell ref="O10:O11"/>
    <mergeCell ref="C59:G59"/>
    <mergeCell ref="I59:O59"/>
    <mergeCell ref="C33:G33"/>
    <mergeCell ref="C39:F39"/>
    <mergeCell ref="C46:F46"/>
    <mergeCell ref="C49:G49"/>
    <mergeCell ref="I49:O49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E16" sqref="E1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5" t="s">
        <v>74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6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06" t="s">
        <v>24</v>
      </c>
      <c r="I9" s="106"/>
      <c r="J9" s="106"/>
      <c r="K9" s="106"/>
      <c r="L9" s="106"/>
      <c r="M9" s="106"/>
      <c r="N9" s="106"/>
      <c r="O9" s="106"/>
      <c r="P9" s="19"/>
    </row>
    <row r="10" spans="2:16" x14ac:dyDescent="0.25">
      <c r="B10" s="13"/>
      <c r="C10" s="12" t="s">
        <v>11</v>
      </c>
      <c r="D10" s="12"/>
      <c r="E10" s="12"/>
      <c r="F10" s="65">
        <v>595674.69999999995</v>
      </c>
      <c r="H10" s="108" t="s">
        <v>19</v>
      </c>
      <c r="I10" s="108"/>
      <c r="J10" s="108"/>
      <c r="K10" s="109">
        <v>2016</v>
      </c>
      <c r="L10" s="110"/>
      <c r="M10" s="109">
        <v>2015</v>
      </c>
      <c r="N10" s="110"/>
      <c r="O10" s="108" t="s">
        <v>27</v>
      </c>
      <c r="P10" s="14"/>
    </row>
    <row r="11" spans="2:16" x14ac:dyDescent="0.25">
      <c r="B11" s="13"/>
      <c r="C11" s="12" t="s">
        <v>12</v>
      </c>
      <c r="D11" s="12"/>
      <c r="E11" s="12"/>
      <c r="F11" s="65">
        <v>136389.10999999999</v>
      </c>
      <c r="H11" s="108"/>
      <c r="I11" s="108"/>
      <c r="J11" s="108"/>
      <c r="K11" s="29" t="s">
        <v>16</v>
      </c>
      <c r="L11" s="29" t="s">
        <v>17</v>
      </c>
      <c r="M11" s="29" t="s">
        <v>16</v>
      </c>
      <c r="N11" s="29" t="s">
        <v>17</v>
      </c>
      <c r="O11" s="108"/>
      <c r="P11" s="14"/>
    </row>
    <row r="12" spans="2:16" x14ac:dyDescent="0.25">
      <c r="B12" s="13"/>
      <c r="C12" s="12" t="s">
        <v>25</v>
      </c>
      <c r="D12" s="12"/>
      <c r="E12" s="12"/>
      <c r="H12" s="23" t="s">
        <v>20</v>
      </c>
      <c r="I12" s="22"/>
      <c r="J12" s="21"/>
      <c r="K12" s="62">
        <v>64277.26</v>
      </c>
      <c r="L12" s="34">
        <f>+K12/K16</f>
        <v>0.47127850080710254</v>
      </c>
      <c r="M12" s="62">
        <v>53122.66</v>
      </c>
      <c r="N12" s="34">
        <f>+M12/M16</f>
        <v>0.37887282135857048</v>
      </c>
      <c r="O12" s="34">
        <f>+K12/M12-1</f>
        <v>0.20997819009816143</v>
      </c>
      <c r="P12" s="14"/>
    </row>
    <row r="13" spans="2:16" x14ac:dyDescent="0.25">
      <c r="B13" s="13"/>
      <c r="C13" s="12" t="s">
        <v>26</v>
      </c>
      <c r="D13" s="12"/>
      <c r="E13" s="12"/>
      <c r="F13" s="20">
        <f>+F11/F10</f>
        <v>0.22896575933139346</v>
      </c>
      <c r="G13" s="12"/>
      <c r="H13" s="23" t="s">
        <v>21</v>
      </c>
      <c r="I13" s="22"/>
      <c r="J13" s="21"/>
      <c r="K13" s="62">
        <v>28436.36</v>
      </c>
      <c r="L13" s="34">
        <f>+K13/K16</f>
        <v>0.20849434324380128</v>
      </c>
      <c r="M13" s="62">
        <v>28892.85</v>
      </c>
      <c r="N13" s="34">
        <f>+M13/M16</f>
        <v>0.2060648995473866</v>
      </c>
      <c r="O13" s="34">
        <f>+K13/M13-1</f>
        <v>-1.5799410580818352E-2</v>
      </c>
      <c r="P13" s="14"/>
    </row>
    <row r="14" spans="2:16" x14ac:dyDescent="0.25">
      <c r="B14" s="13"/>
      <c r="C14" s="12"/>
      <c r="D14" s="12"/>
      <c r="E14" s="12"/>
      <c r="F14" s="12"/>
      <c r="G14" s="12"/>
      <c r="H14" s="23" t="s">
        <v>22</v>
      </c>
      <c r="I14" s="22"/>
      <c r="J14" s="21"/>
      <c r="K14" s="62">
        <v>19092.16</v>
      </c>
      <c r="L14" s="34">
        <f>+K14/K16</f>
        <v>0.13998301330780638</v>
      </c>
      <c r="M14" s="62">
        <v>24383.95</v>
      </c>
      <c r="N14" s="34">
        <f>+M14/M16</f>
        <v>0.17390725412406521</v>
      </c>
      <c r="O14" s="34">
        <f>+K14/M14-1</f>
        <v>-0.21701939185406793</v>
      </c>
      <c r="P14" s="14"/>
    </row>
    <row r="15" spans="2:16" x14ac:dyDescent="0.25">
      <c r="B15" s="13"/>
      <c r="C15" s="12"/>
      <c r="D15" s="12"/>
      <c r="E15" s="12"/>
      <c r="F15" s="12"/>
      <c r="G15" s="12"/>
      <c r="H15" s="24" t="s">
        <v>76</v>
      </c>
      <c r="I15" s="22"/>
      <c r="J15" s="21"/>
      <c r="K15" s="62">
        <v>24583.34</v>
      </c>
      <c r="L15" s="35">
        <f>+K15/K16</f>
        <v>0.18024414264128988</v>
      </c>
      <c r="M15" s="62">
        <v>33812.92</v>
      </c>
      <c r="N15" s="35">
        <f>+M15/M16</f>
        <v>0.24115502496997768</v>
      </c>
      <c r="O15" s="34">
        <f>+K15/M15-1</f>
        <v>-0.27296015842464949</v>
      </c>
      <c r="P15" s="95">
        <f>+K15-M15</f>
        <v>-9229.5799999999981</v>
      </c>
    </row>
    <row r="16" spans="2:16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6">
        <f>SUM(K12:K15)</f>
        <v>136389.12</v>
      </c>
      <c r="L16" s="37">
        <f>SUM(L12:L15)</f>
        <v>1.0000000000000002</v>
      </c>
      <c r="M16" s="36">
        <f>SUM(M12:M15)</f>
        <v>140212.38</v>
      </c>
      <c r="N16" s="37">
        <f>SUM(N12:N15)</f>
        <v>1</v>
      </c>
      <c r="O16" s="37">
        <f>+K16/M16-1</f>
        <v>-2.7267634997708567E-2</v>
      </c>
      <c r="P16" s="14"/>
    </row>
    <row r="17" spans="2:16" x14ac:dyDescent="0.25">
      <c r="B17" s="13"/>
      <c r="C17" s="12"/>
      <c r="D17" s="12"/>
      <c r="E17" s="12"/>
      <c r="F17" s="12"/>
      <c r="G17" s="12"/>
      <c r="H17" s="107" t="s">
        <v>28</v>
      </c>
      <c r="I17" s="107"/>
      <c r="J17" s="107"/>
      <c r="K17" s="107"/>
      <c r="L17" s="107"/>
      <c r="M17" s="107"/>
      <c r="N17" s="107"/>
      <c r="O17" s="107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12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06" t="s">
        <v>32</v>
      </c>
      <c r="D23" s="106"/>
      <c r="E23" s="106"/>
      <c r="F23" s="106"/>
      <c r="G23" s="106"/>
      <c r="H23" s="12"/>
      <c r="I23" s="12"/>
      <c r="J23" s="12"/>
      <c r="K23" s="12"/>
      <c r="L23" s="12"/>
      <c r="N23" s="12"/>
      <c r="O23" s="12"/>
      <c r="P23" s="14"/>
    </row>
    <row r="24" spans="2:16" x14ac:dyDescent="0.25">
      <c r="B24" s="13"/>
      <c r="C24" s="38" t="s">
        <v>2</v>
      </c>
      <c r="D24" s="38" t="s">
        <v>14</v>
      </c>
      <c r="E24" s="38" t="s">
        <v>15</v>
      </c>
      <c r="F24" s="38" t="s">
        <v>1</v>
      </c>
      <c r="G24" s="39" t="s">
        <v>29</v>
      </c>
      <c r="H24" s="40" t="s">
        <v>31</v>
      </c>
      <c r="I24" s="116" t="s">
        <v>30</v>
      </c>
      <c r="J24" s="116"/>
      <c r="K24" s="116"/>
      <c r="N24" s="12"/>
      <c r="O24" s="12"/>
      <c r="P24" s="14"/>
    </row>
    <row r="25" spans="2:16" x14ac:dyDescent="0.25">
      <c r="B25" s="13"/>
      <c r="C25" s="25">
        <v>2009</v>
      </c>
      <c r="D25" s="62">
        <v>10980.06</v>
      </c>
      <c r="E25" s="62">
        <v>24696.35</v>
      </c>
      <c r="F25" s="42">
        <f>+E25+D25</f>
        <v>35676.409999999996</v>
      </c>
      <c r="G25" s="41">
        <f>+F25/H25</f>
        <v>0.23584590467376212</v>
      </c>
      <c r="H25" s="63">
        <v>151270</v>
      </c>
      <c r="I25" s="116"/>
      <c r="J25" s="116"/>
      <c r="K25" s="116"/>
      <c r="N25" s="12"/>
      <c r="O25" s="12"/>
      <c r="P25" s="14"/>
    </row>
    <row r="26" spans="2:16" x14ac:dyDescent="0.25">
      <c r="B26" s="13"/>
      <c r="C26" s="25">
        <v>2010</v>
      </c>
      <c r="D26" s="62">
        <v>5380.51</v>
      </c>
      <c r="E26" s="62">
        <v>18244.62</v>
      </c>
      <c r="F26" s="42">
        <f t="shared" ref="F26:F32" si="0">+E26+D26</f>
        <v>23625.129999999997</v>
      </c>
      <c r="G26" s="41">
        <f t="shared" ref="G26:G32" si="1">+F26/H26</f>
        <v>0.16560792670531413</v>
      </c>
      <c r="H26" s="63">
        <v>142657</v>
      </c>
      <c r="I26" s="116"/>
      <c r="J26" s="116"/>
      <c r="K26" s="116"/>
      <c r="L26" s="12"/>
      <c r="N26" s="12"/>
      <c r="O26" s="12"/>
      <c r="P26" s="14"/>
    </row>
    <row r="27" spans="2:16" x14ac:dyDescent="0.25">
      <c r="B27" s="13"/>
      <c r="C27" s="25">
        <v>2011</v>
      </c>
      <c r="D27" s="62">
        <v>4499.7299999999996</v>
      </c>
      <c r="E27" s="62">
        <v>13826.82</v>
      </c>
      <c r="F27" s="42">
        <f t="shared" si="0"/>
        <v>18326.55</v>
      </c>
      <c r="G27" s="41">
        <f t="shared" si="1"/>
        <v>0.12845232421217898</v>
      </c>
      <c r="H27" s="63">
        <v>142672</v>
      </c>
      <c r="I27" s="116"/>
      <c r="J27" s="116"/>
      <c r="K27" s="116"/>
      <c r="L27" s="12"/>
      <c r="N27" s="12"/>
      <c r="O27" s="12"/>
      <c r="P27" s="14"/>
    </row>
    <row r="28" spans="2:16" x14ac:dyDescent="0.25">
      <c r="B28" s="13"/>
      <c r="C28" s="25">
        <v>2012</v>
      </c>
      <c r="D28" s="62">
        <v>7041.57</v>
      </c>
      <c r="E28" s="62">
        <v>18192.82</v>
      </c>
      <c r="F28" s="42">
        <f t="shared" si="0"/>
        <v>25234.39</v>
      </c>
      <c r="G28" s="41">
        <f t="shared" si="1"/>
        <v>0.16791805853152159</v>
      </c>
      <c r="H28" s="63">
        <v>150278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62">
        <v>4831.1899999999996</v>
      </c>
      <c r="E29" s="62">
        <v>15406.41</v>
      </c>
      <c r="F29" s="42">
        <f t="shared" si="0"/>
        <v>20237.599999999999</v>
      </c>
      <c r="G29" s="41">
        <f t="shared" si="1"/>
        <v>0.14117909687680941</v>
      </c>
      <c r="H29" s="63">
        <v>143347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62">
        <v>2789.01</v>
      </c>
      <c r="E30" s="62">
        <v>21966.06</v>
      </c>
      <c r="F30" s="42">
        <f t="shared" si="0"/>
        <v>24755.07</v>
      </c>
      <c r="G30" s="41">
        <f t="shared" si="1"/>
        <v>0.17543474101213971</v>
      </c>
      <c r="H30" s="63">
        <v>141107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5">
        <v>2015</v>
      </c>
      <c r="D31" s="62">
        <v>10862.56</v>
      </c>
      <c r="E31" s="62">
        <v>22950.36</v>
      </c>
      <c r="F31" s="42">
        <f t="shared" si="0"/>
        <v>33812.92</v>
      </c>
      <c r="G31" s="41">
        <f t="shared" si="1"/>
        <v>0.24098724253438814</v>
      </c>
      <c r="H31" s="63">
        <v>140310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62">
        <v>7069.0879999999997</v>
      </c>
      <c r="E32" s="62">
        <v>17514.25</v>
      </c>
      <c r="F32" s="42">
        <f t="shared" si="0"/>
        <v>24583.338</v>
      </c>
      <c r="G32" s="41">
        <f t="shared" si="1"/>
        <v>0.18024428656269934</v>
      </c>
      <c r="H32" s="63">
        <v>136389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07" t="s">
        <v>23</v>
      </c>
      <c r="D33" s="107"/>
      <c r="E33" s="107"/>
      <c r="F33" s="107"/>
      <c r="G33" s="107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100">
        <f>+D32/F32</f>
        <v>0.28755606744698381</v>
      </c>
      <c r="E34" s="100">
        <f>+E32/F32</f>
        <v>0.71244393255301619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06" t="s">
        <v>40</v>
      </c>
      <c r="D39" s="106"/>
      <c r="E39" s="106"/>
      <c r="F39" s="106"/>
      <c r="G39" s="56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6" t="s">
        <v>41</v>
      </c>
      <c r="D40" s="47"/>
      <c r="E40" s="60" t="s">
        <v>42</v>
      </c>
      <c r="F40" s="61" t="s">
        <v>17</v>
      </c>
      <c r="G40" s="56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33</v>
      </c>
      <c r="D41" s="45"/>
      <c r="E41" s="69">
        <v>71364.55</v>
      </c>
      <c r="F41" s="34">
        <f>+E41/E45</f>
        <v>0.52324224982168666</v>
      </c>
      <c r="G41" s="56"/>
      <c r="H41" s="70" t="s">
        <v>50</v>
      </c>
      <c r="I41" s="71">
        <f>+E41+E42</f>
        <v>76244.400000000009</v>
      </c>
      <c r="J41" s="12"/>
      <c r="K41" s="99">
        <f>+E41/I41</f>
        <v>0.935997266684504</v>
      </c>
      <c r="L41" s="12"/>
      <c r="M41" s="12"/>
      <c r="N41" s="12"/>
      <c r="O41" s="12"/>
      <c r="P41" s="14"/>
    </row>
    <row r="42" spans="2:16" x14ac:dyDescent="0.25">
      <c r="B42" s="13"/>
      <c r="C42" s="23" t="s">
        <v>48</v>
      </c>
      <c r="D42" s="45"/>
      <c r="E42" s="69">
        <v>4879.8500000000004</v>
      </c>
      <c r="F42" s="34">
        <f>+E42/E45</f>
        <v>3.5778880309514427E-2</v>
      </c>
      <c r="G42" s="56"/>
      <c r="H42" s="72" t="s">
        <v>51</v>
      </c>
      <c r="I42" s="73">
        <f>+E43+E44</f>
        <v>60144.72</v>
      </c>
      <c r="J42" s="12"/>
      <c r="K42" s="99">
        <f>+E42/I41</f>
        <v>6.4002733315495955E-2</v>
      </c>
      <c r="L42" s="12"/>
      <c r="M42" s="12"/>
      <c r="N42" s="12"/>
      <c r="O42" s="12"/>
      <c r="P42" s="14"/>
    </row>
    <row r="43" spans="2:16" x14ac:dyDescent="0.25">
      <c r="B43" s="13"/>
      <c r="C43" s="23" t="s">
        <v>34</v>
      </c>
      <c r="D43" s="45"/>
      <c r="E43" s="69">
        <v>3764.3</v>
      </c>
      <c r="F43" s="34">
        <f>+E43/E45</f>
        <v>2.7599708833079942E-2</v>
      </c>
      <c r="G43" s="56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49</v>
      </c>
      <c r="D44" s="45"/>
      <c r="E44" s="69">
        <v>56380.42</v>
      </c>
      <c r="F44" s="34">
        <f>+E44/E45</f>
        <v>0.41337916103571898</v>
      </c>
      <c r="G44" s="56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61</v>
      </c>
      <c r="D45" s="49"/>
      <c r="E45" s="50">
        <f>SUM(E41:E44)</f>
        <v>136389.12</v>
      </c>
      <c r="F45" s="37">
        <f>SUM(F41:F44)</f>
        <v>1</v>
      </c>
      <c r="G45" s="56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07" t="s">
        <v>43</v>
      </c>
      <c r="D46" s="107"/>
      <c r="E46" s="107"/>
      <c r="F46" s="107"/>
      <c r="G46" s="43"/>
      <c r="H46" s="44"/>
      <c r="I46" s="56"/>
      <c r="J46" s="56"/>
      <c r="K46" s="56"/>
      <c r="L46" s="44"/>
      <c r="M46" s="56"/>
      <c r="N46" s="56"/>
      <c r="O46" s="56"/>
      <c r="P46" s="14"/>
    </row>
    <row r="47" spans="2:16" x14ac:dyDescent="0.25">
      <c r="B47" s="13"/>
      <c r="C47" s="12"/>
      <c r="D47" s="12"/>
      <c r="E47" s="12"/>
      <c r="F47" s="12"/>
      <c r="G47" s="12"/>
      <c r="H47" s="44"/>
      <c r="I47" s="56"/>
      <c r="J47" s="56"/>
      <c r="K47" s="56"/>
      <c r="L47" s="44"/>
      <c r="M47" s="56"/>
      <c r="N47" s="56"/>
      <c r="O47" s="56"/>
      <c r="P47" s="14"/>
    </row>
    <row r="48" spans="2:16" x14ac:dyDescent="0.25">
      <c r="B48" s="13"/>
      <c r="C48" s="56"/>
      <c r="D48" s="56"/>
      <c r="E48" s="56"/>
      <c r="F48" s="56"/>
      <c r="G48" s="56"/>
      <c r="H48" s="44"/>
      <c r="I48" s="56"/>
      <c r="J48" s="56"/>
      <c r="K48" s="56"/>
      <c r="L48" s="44"/>
      <c r="M48" s="56"/>
      <c r="N48" s="56"/>
      <c r="O48" s="56"/>
      <c r="P48" s="14"/>
    </row>
    <row r="49" spans="2:16" x14ac:dyDescent="0.25">
      <c r="B49" s="13"/>
      <c r="C49" s="114" t="s">
        <v>35</v>
      </c>
      <c r="D49" s="114"/>
      <c r="E49" s="114"/>
      <c r="F49" s="114"/>
      <c r="G49" s="114"/>
      <c r="H49" s="44"/>
      <c r="I49" s="106" t="s">
        <v>45</v>
      </c>
      <c r="J49" s="106"/>
      <c r="K49" s="106"/>
      <c r="L49" s="106"/>
      <c r="M49" s="106"/>
      <c r="N49" s="106"/>
      <c r="O49" s="106"/>
      <c r="P49" s="14"/>
    </row>
    <row r="50" spans="2:16" x14ac:dyDescent="0.25">
      <c r="B50" s="13"/>
      <c r="C50" s="33" t="s">
        <v>36</v>
      </c>
      <c r="D50" s="47"/>
      <c r="E50" s="29" t="s">
        <v>42</v>
      </c>
      <c r="F50" s="29" t="s">
        <v>17</v>
      </c>
      <c r="G50" s="52"/>
      <c r="H50" s="44"/>
      <c r="I50" s="58" t="s">
        <v>44</v>
      </c>
      <c r="J50" s="61"/>
      <c r="K50" s="61">
        <v>2012</v>
      </c>
      <c r="L50" s="61">
        <v>2013</v>
      </c>
      <c r="M50" s="61">
        <v>2014</v>
      </c>
      <c r="N50" s="61">
        <v>2015</v>
      </c>
      <c r="O50" s="61">
        <v>2016</v>
      </c>
      <c r="P50" s="14"/>
    </row>
    <row r="51" spans="2:16" x14ac:dyDescent="0.25">
      <c r="B51" s="13"/>
      <c r="C51" s="74" t="s">
        <v>52</v>
      </c>
      <c r="D51" s="45"/>
      <c r="E51" s="62">
        <v>232.13</v>
      </c>
      <c r="F51" s="34">
        <f>+E51/SUM(E$51:E$56)</f>
        <v>3.951700492664508E-3</v>
      </c>
      <c r="G51" s="54"/>
      <c r="H51" s="44"/>
      <c r="I51" s="51" t="s">
        <v>57</v>
      </c>
      <c r="J51" s="45"/>
      <c r="K51" s="62">
        <v>79022.17</v>
      </c>
      <c r="L51" s="62">
        <v>80411.63</v>
      </c>
      <c r="M51" s="62">
        <v>77012.53</v>
      </c>
      <c r="N51" s="62">
        <v>60270.58</v>
      </c>
      <c r="O51" s="62">
        <v>66704.78</v>
      </c>
      <c r="P51" s="14"/>
    </row>
    <row r="52" spans="2:16" x14ac:dyDescent="0.25">
      <c r="B52" s="13"/>
      <c r="C52" s="74" t="s">
        <v>37</v>
      </c>
      <c r="D52" s="45"/>
      <c r="E52" s="62">
        <v>5187.04</v>
      </c>
      <c r="F52" s="34">
        <f t="shared" ref="F52:F56" si="2">+E52/SUM(E$51:E$56)</f>
        <v>8.8302367309139318E-2</v>
      </c>
      <c r="G52" s="54"/>
      <c r="H52" s="44"/>
      <c r="I52" s="51" t="s">
        <v>58</v>
      </c>
      <c r="J52" s="45"/>
      <c r="K52" s="62">
        <v>2906.91</v>
      </c>
      <c r="L52" s="62">
        <v>3471.83</v>
      </c>
      <c r="M52" s="62">
        <v>3590.16</v>
      </c>
      <c r="N52" s="62">
        <v>5221.08</v>
      </c>
      <c r="O52" s="62">
        <v>4659.7700000000004</v>
      </c>
      <c r="P52" s="14"/>
    </row>
    <row r="53" spans="2:16" x14ac:dyDescent="0.25">
      <c r="B53" s="13"/>
      <c r="C53" s="74" t="s">
        <v>53</v>
      </c>
      <c r="D53" s="45"/>
      <c r="E53" s="62">
        <v>222.8</v>
      </c>
      <c r="F53" s="34">
        <f t="shared" si="2"/>
        <v>3.792869813318625E-3</v>
      </c>
      <c r="G53" s="54"/>
      <c r="H53" s="44"/>
      <c r="I53" s="78" t="s">
        <v>59</v>
      </c>
      <c r="J53" s="79"/>
      <c r="K53" s="80">
        <v>58521.93</v>
      </c>
      <c r="L53" s="80">
        <v>56043.89</v>
      </c>
      <c r="M53" s="80">
        <v>61055.26</v>
      </c>
      <c r="N53" s="80">
        <v>44936.84</v>
      </c>
      <c r="O53" s="80">
        <v>47622.83</v>
      </c>
      <c r="P53" s="14"/>
    </row>
    <row r="54" spans="2:16" x14ac:dyDescent="0.25">
      <c r="B54" s="13"/>
      <c r="C54" s="74" t="s">
        <v>54</v>
      </c>
      <c r="D54" s="45"/>
      <c r="E54" s="62">
        <v>1209.06</v>
      </c>
      <c r="F54" s="34">
        <f t="shared" si="2"/>
        <v>2.0582617488738852E-2</v>
      </c>
      <c r="G54" s="54"/>
      <c r="H54" s="44"/>
      <c r="I54" s="78" t="s">
        <v>60</v>
      </c>
      <c r="J54" s="79"/>
      <c r="K54" s="80">
        <v>20500.23</v>
      </c>
      <c r="L54" s="80">
        <v>24367.74</v>
      </c>
      <c r="M54" s="80">
        <v>15957.27</v>
      </c>
      <c r="N54" s="80">
        <v>15333.74</v>
      </c>
      <c r="O54" s="80">
        <v>19081.939999999999</v>
      </c>
      <c r="P54" s="14"/>
    </row>
    <row r="55" spans="2:16" x14ac:dyDescent="0.25">
      <c r="B55" s="13"/>
      <c r="C55" s="74" t="s">
        <v>55</v>
      </c>
      <c r="D55" s="45"/>
      <c r="E55" s="62">
        <v>382.72</v>
      </c>
      <c r="F55" s="34">
        <f t="shared" si="2"/>
        <v>6.5152923471871824E-3</v>
      </c>
      <c r="G55" s="54"/>
      <c r="H55" s="44"/>
      <c r="I55" s="23" t="s">
        <v>1</v>
      </c>
      <c r="J55" s="45"/>
      <c r="K55" s="42">
        <f>+K52+K51</f>
        <v>81929.08</v>
      </c>
      <c r="L55" s="42">
        <f t="shared" ref="L55:O55" si="3">+L52+L51</f>
        <v>83883.460000000006</v>
      </c>
      <c r="M55" s="42">
        <f t="shared" si="3"/>
        <v>80602.69</v>
      </c>
      <c r="N55" s="42">
        <f t="shared" si="3"/>
        <v>65491.66</v>
      </c>
      <c r="O55" s="42">
        <f t="shared" si="3"/>
        <v>71364.55</v>
      </c>
      <c r="P55" s="14"/>
    </row>
    <row r="56" spans="2:16" x14ac:dyDescent="0.25">
      <c r="B56" s="13"/>
      <c r="C56" s="74" t="s">
        <v>38</v>
      </c>
      <c r="D56" s="45"/>
      <c r="E56" s="62">
        <v>51508.05</v>
      </c>
      <c r="F56" s="34">
        <f t="shared" si="2"/>
        <v>0.87685515254895152</v>
      </c>
      <c r="G56" s="54"/>
      <c r="H56" s="44"/>
      <c r="I56" s="44"/>
      <c r="J56" s="44"/>
      <c r="K56" s="44"/>
      <c r="L56" s="44"/>
      <c r="M56" s="44"/>
      <c r="N56" s="44"/>
      <c r="O56" s="44"/>
      <c r="P56" s="14"/>
    </row>
    <row r="57" spans="2:16" x14ac:dyDescent="0.25">
      <c r="B57" s="13"/>
      <c r="C57" s="75" t="s">
        <v>56</v>
      </c>
      <c r="D57" s="76"/>
      <c r="E57" s="77">
        <f>+E41-SUM(E51:E56)</f>
        <v>12622.75</v>
      </c>
      <c r="F57" s="34"/>
      <c r="G57" s="54"/>
      <c r="H57" s="44"/>
      <c r="I57" s="23" t="s">
        <v>46</v>
      </c>
      <c r="J57" s="45"/>
      <c r="K57" s="34">
        <f>+K51/K55</f>
        <v>0.96451919147633536</v>
      </c>
      <c r="L57" s="34">
        <f t="shared" ref="L57:O57" si="4">+L51/L55</f>
        <v>0.95861126853851764</v>
      </c>
      <c r="M57" s="34">
        <f t="shared" si="4"/>
        <v>0.95545855851709161</v>
      </c>
      <c r="N57" s="34">
        <f t="shared" si="4"/>
        <v>0.9202787041892051</v>
      </c>
      <c r="O57" s="34">
        <f t="shared" si="4"/>
        <v>0.9347046958188624</v>
      </c>
      <c r="P57" s="14"/>
    </row>
    <row r="58" spans="2:16" x14ac:dyDescent="0.25">
      <c r="B58" s="13"/>
      <c r="C58" s="53" t="s">
        <v>1</v>
      </c>
      <c r="D58" s="49"/>
      <c r="E58" s="68">
        <f>SUM(E51:E57)</f>
        <v>71364.55</v>
      </c>
      <c r="F58" s="37">
        <f>SUM(F51:F56)</f>
        <v>1</v>
      </c>
      <c r="G58" s="55"/>
      <c r="H58" s="44"/>
      <c r="I58" s="44"/>
      <c r="J58" s="44"/>
      <c r="K58" s="44"/>
      <c r="L58" s="44"/>
      <c r="M58" s="44"/>
      <c r="N58" s="44"/>
      <c r="O58" s="44"/>
      <c r="P58" s="14"/>
    </row>
    <row r="59" spans="2:16" x14ac:dyDescent="0.25">
      <c r="B59" s="13"/>
      <c r="C59" s="107" t="s">
        <v>23</v>
      </c>
      <c r="D59" s="107"/>
      <c r="E59" s="107"/>
      <c r="F59" s="107"/>
      <c r="G59" s="107"/>
      <c r="H59" s="44"/>
      <c r="I59" s="111" t="s">
        <v>47</v>
      </c>
      <c r="J59" s="111"/>
      <c r="K59" s="111"/>
      <c r="L59" s="111"/>
      <c r="M59" s="111"/>
      <c r="N59" s="111"/>
      <c r="O59" s="111"/>
      <c r="P59" s="14"/>
    </row>
    <row r="60" spans="2:16" x14ac:dyDescent="0.25">
      <c r="B60" s="13"/>
      <c r="C60" s="57" t="s">
        <v>39</v>
      </c>
      <c r="D60" s="56"/>
      <c r="E60" s="56"/>
      <c r="F60" s="56"/>
      <c r="G60" s="56"/>
      <c r="I60" s="56"/>
      <c r="J60" s="56"/>
      <c r="K60" s="56"/>
      <c r="L60" s="56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H35:I47">
    <sortCondition descending="1" ref="H35:H47"/>
  </sortState>
  <mergeCells count="16">
    <mergeCell ref="H17:O17"/>
    <mergeCell ref="C23:G23"/>
    <mergeCell ref="I24:K27"/>
    <mergeCell ref="B1:P2"/>
    <mergeCell ref="H9:O9"/>
    <mergeCell ref="H10:J11"/>
    <mergeCell ref="K10:L10"/>
    <mergeCell ref="M10:N10"/>
    <mergeCell ref="O10:O11"/>
    <mergeCell ref="C59:G59"/>
    <mergeCell ref="I59:O59"/>
    <mergeCell ref="C33:G33"/>
    <mergeCell ref="C39:F39"/>
    <mergeCell ref="C46:F46"/>
    <mergeCell ref="C49:G49"/>
    <mergeCell ref="I49:O4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D15" sqref="D1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5" t="s">
        <v>75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6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06" t="s">
        <v>24</v>
      </c>
      <c r="I9" s="106"/>
      <c r="J9" s="106"/>
      <c r="K9" s="106"/>
      <c r="L9" s="106"/>
      <c r="M9" s="106"/>
      <c r="N9" s="106"/>
      <c r="O9" s="106"/>
      <c r="P9" s="19"/>
    </row>
    <row r="10" spans="2:16" x14ac:dyDescent="0.25">
      <c r="B10" s="13"/>
      <c r="C10" s="12" t="s">
        <v>11</v>
      </c>
      <c r="D10" s="12"/>
      <c r="E10" s="12"/>
      <c r="F10" s="65">
        <v>328989.63</v>
      </c>
      <c r="H10" s="108" t="s">
        <v>19</v>
      </c>
      <c r="I10" s="108"/>
      <c r="J10" s="108"/>
      <c r="K10" s="109">
        <v>2016</v>
      </c>
      <c r="L10" s="110"/>
      <c r="M10" s="109">
        <v>2015</v>
      </c>
      <c r="N10" s="110"/>
      <c r="O10" s="108" t="s">
        <v>27</v>
      </c>
      <c r="P10" s="14"/>
    </row>
    <row r="11" spans="2:16" x14ac:dyDescent="0.25">
      <c r="B11" s="13"/>
      <c r="C11" s="12" t="s">
        <v>12</v>
      </c>
      <c r="D11" s="12"/>
      <c r="E11" s="12"/>
      <c r="F11" s="65">
        <v>89466.98</v>
      </c>
      <c r="H11" s="108"/>
      <c r="I11" s="108"/>
      <c r="J11" s="108"/>
      <c r="K11" s="29" t="s">
        <v>16</v>
      </c>
      <c r="L11" s="29" t="s">
        <v>17</v>
      </c>
      <c r="M11" s="29" t="s">
        <v>16</v>
      </c>
      <c r="N11" s="29" t="s">
        <v>17</v>
      </c>
      <c r="O11" s="108"/>
      <c r="P11" s="14"/>
    </row>
    <row r="12" spans="2:16" x14ac:dyDescent="0.25">
      <c r="B12" s="13"/>
      <c r="C12" s="12" t="s">
        <v>25</v>
      </c>
      <c r="D12" s="12"/>
      <c r="E12" s="12"/>
      <c r="H12" s="23" t="s">
        <v>20</v>
      </c>
      <c r="I12" s="22"/>
      <c r="J12" s="21"/>
      <c r="K12" s="62">
        <v>41073.35</v>
      </c>
      <c r="L12" s="34">
        <f>+K12/K16</f>
        <v>0.45908948754054291</v>
      </c>
      <c r="M12" s="62">
        <v>38583.22</v>
      </c>
      <c r="N12" s="34">
        <f>+M12/M16</f>
        <v>0.47289668927630174</v>
      </c>
      <c r="O12" s="34">
        <f>+K12/M12-1</f>
        <v>6.4539196054657966E-2</v>
      </c>
      <c r="P12" s="14"/>
    </row>
    <row r="13" spans="2:16" x14ac:dyDescent="0.25">
      <c r="B13" s="13"/>
      <c r="C13" s="12" t="s">
        <v>26</v>
      </c>
      <c r="D13" s="12"/>
      <c r="E13" s="12"/>
      <c r="F13" s="20">
        <f>+F11/F10</f>
        <v>0.2719446810527128</v>
      </c>
      <c r="G13" s="12"/>
      <c r="H13" s="23" t="s">
        <v>21</v>
      </c>
      <c r="I13" s="22"/>
      <c r="J13" s="21"/>
      <c r="K13" s="62">
        <v>15412.85</v>
      </c>
      <c r="L13" s="34">
        <f>+K13/K16</f>
        <v>0.17227417310833562</v>
      </c>
      <c r="M13" s="62">
        <v>13867.67</v>
      </c>
      <c r="N13" s="34">
        <f>+M13/M16</f>
        <v>0.16996961972008273</v>
      </c>
      <c r="O13" s="34">
        <f>+K13/M13-1</f>
        <v>0.11142318788953021</v>
      </c>
      <c r="P13" s="14"/>
    </row>
    <row r="14" spans="2:16" x14ac:dyDescent="0.25">
      <c r="B14" s="13"/>
      <c r="C14" s="12"/>
      <c r="D14" s="12"/>
      <c r="E14" s="12"/>
      <c r="F14" s="12"/>
      <c r="G14" s="12"/>
      <c r="H14" s="23" t="s">
        <v>22</v>
      </c>
      <c r="I14" s="22"/>
      <c r="J14" s="21"/>
      <c r="K14" s="62">
        <v>16091.48</v>
      </c>
      <c r="L14" s="34">
        <f>+K14/K16</f>
        <v>0.17985942970244442</v>
      </c>
      <c r="M14" s="62">
        <v>14460.2</v>
      </c>
      <c r="N14" s="34">
        <f>+M14/M16</f>
        <v>0.17723198598440407</v>
      </c>
      <c r="O14" s="34">
        <f>+K14/M14-1</f>
        <v>0.11281171768025322</v>
      </c>
      <c r="P14" s="14"/>
    </row>
    <row r="15" spans="2:16" x14ac:dyDescent="0.25">
      <c r="B15" s="13"/>
      <c r="C15" s="12"/>
      <c r="D15" s="12"/>
      <c r="E15" s="12"/>
      <c r="F15" s="12"/>
      <c r="G15" s="12"/>
      <c r="H15" s="24" t="s">
        <v>76</v>
      </c>
      <c r="I15" s="22"/>
      <c r="J15" s="21"/>
      <c r="K15" s="62">
        <v>16889.3</v>
      </c>
      <c r="L15" s="35">
        <f>+K15/K16</f>
        <v>0.18877690964867708</v>
      </c>
      <c r="M15" s="62">
        <v>14678.02</v>
      </c>
      <c r="N15" s="35">
        <f>+M15/M16</f>
        <v>0.17990170501921152</v>
      </c>
      <c r="O15" s="34">
        <f>+K15/M15-1</f>
        <v>0.15065247219992872</v>
      </c>
      <c r="P15" s="95">
        <f>+K15-M15</f>
        <v>2211.2799999999988</v>
      </c>
    </row>
    <row r="16" spans="2:16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6">
        <f>SUM(K12:K15)</f>
        <v>89466.98</v>
      </c>
      <c r="L16" s="37">
        <f>SUM(L12:L15)</f>
        <v>1</v>
      </c>
      <c r="M16" s="36">
        <f>SUM(M12:M15)</f>
        <v>81589.11</v>
      </c>
      <c r="N16" s="37">
        <f>SUM(N12:N15)</f>
        <v>1</v>
      </c>
      <c r="O16" s="37">
        <f>+K16/M16-1</f>
        <v>9.6555410397294317E-2</v>
      </c>
      <c r="P16" s="14"/>
    </row>
    <row r="17" spans="2:16" x14ac:dyDescent="0.25">
      <c r="B17" s="13"/>
      <c r="C17" s="12"/>
      <c r="D17" s="12"/>
      <c r="E17" s="12"/>
      <c r="F17" s="12"/>
      <c r="G17" s="12"/>
      <c r="H17" s="107" t="s">
        <v>28</v>
      </c>
      <c r="I17" s="107"/>
      <c r="J17" s="107"/>
      <c r="K17" s="107"/>
      <c r="L17" s="107"/>
      <c r="M17" s="107"/>
      <c r="N17" s="107"/>
      <c r="O17" s="107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12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06" t="s">
        <v>32</v>
      </c>
      <c r="D23" s="106"/>
      <c r="E23" s="106"/>
      <c r="F23" s="106"/>
      <c r="G23" s="106"/>
      <c r="H23" s="12"/>
      <c r="I23" s="12"/>
      <c r="J23" s="12"/>
      <c r="K23" s="12"/>
      <c r="L23" s="12"/>
      <c r="N23" s="12"/>
      <c r="O23" s="12"/>
      <c r="P23" s="14"/>
    </row>
    <row r="24" spans="2:16" x14ac:dyDescent="0.25">
      <c r="B24" s="13"/>
      <c r="C24" s="38" t="s">
        <v>2</v>
      </c>
      <c r="D24" s="38" t="s">
        <v>14</v>
      </c>
      <c r="E24" s="38" t="s">
        <v>15</v>
      </c>
      <c r="F24" s="38" t="s">
        <v>1</v>
      </c>
      <c r="G24" s="39" t="s">
        <v>29</v>
      </c>
      <c r="H24" s="40" t="s">
        <v>31</v>
      </c>
      <c r="I24" s="116" t="s">
        <v>30</v>
      </c>
      <c r="J24" s="116"/>
      <c r="K24" s="116"/>
      <c r="N24" s="12"/>
      <c r="O24" s="12"/>
      <c r="P24" s="14"/>
    </row>
    <row r="25" spans="2:16" x14ac:dyDescent="0.25">
      <c r="B25" s="13"/>
      <c r="C25" s="25">
        <v>2009</v>
      </c>
      <c r="D25" s="62">
        <v>3298.84</v>
      </c>
      <c r="E25" s="62">
        <v>10591.51</v>
      </c>
      <c r="F25" s="42">
        <f>+E25+D25</f>
        <v>13890.35</v>
      </c>
      <c r="G25" s="41">
        <f>+F25/H25</f>
        <v>0.15623847081372436</v>
      </c>
      <c r="H25" s="63">
        <v>88904.8</v>
      </c>
      <c r="I25" s="116"/>
      <c r="J25" s="116"/>
      <c r="K25" s="116"/>
      <c r="N25" s="12"/>
      <c r="O25" s="12"/>
      <c r="P25" s="14"/>
    </row>
    <row r="26" spans="2:16" x14ac:dyDescent="0.25">
      <c r="B26" s="13"/>
      <c r="C26" s="25">
        <v>2010</v>
      </c>
      <c r="D26" s="62">
        <v>5001.2700000000004</v>
      </c>
      <c r="E26" s="62">
        <v>12257.89</v>
      </c>
      <c r="F26" s="42">
        <f t="shared" ref="F26:F32" si="0">+E26+D26</f>
        <v>17259.16</v>
      </c>
      <c r="G26" s="41">
        <f t="shared" ref="G26:G32" si="1">+F26/H26</f>
        <v>0.18525806437762712</v>
      </c>
      <c r="H26" s="63">
        <v>93162.8</v>
      </c>
      <c r="I26" s="116"/>
      <c r="J26" s="116"/>
      <c r="K26" s="116"/>
      <c r="L26" s="12"/>
      <c r="N26" s="12"/>
      <c r="O26" s="12"/>
      <c r="P26" s="14"/>
    </row>
    <row r="27" spans="2:16" x14ac:dyDescent="0.25">
      <c r="B27" s="13"/>
      <c r="C27" s="25">
        <v>2011</v>
      </c>
      <c r="D27" s="62">
        <v>4997.7299999999996</v>
      </c>
      <c r="E27" s="62">
        <v>13490.32</v>
      </c>
      <c r="F27" s="42">
        <f t="shared" si="0"/>
        <v>18488.05</v>
      </c>
      <c r="G27" s="41">
        <f t="shared" si="1"/>
        <v>0.19868984135376969</v>
      </c>
      <c r="H27" s="63">
        <v>93049.8</v>
      </c>
      <c r="I27" s="116"/>
      <c r="J27" s="116"/>
      <c r="K27" s="116"/>
      <c r="L27" s="12"/>
      <c r="N27" s="12"/>
      <c r="O27" s="12"/>
      <c r="P27" s="14"/>
    </row>
    <row r="28" spans="2:16" x14ac:dyDescent="0.25">
      <c r="B28" s="13"/>
      <c r="C28" s="25">
        <v>2012</v>
      </c>
      <c r="D28" s="62">
        <v>3111.39</v>
      </c>
      <c r="E28" s="62">
        <v>12398.64</v>
      </c>
      <c r="F28" s="42">
        <f t="shared" si="0"/>
        <v>15510.029999999999</v>
      </c>
      <c r="G28" s="41">
        <f t="shared" si="1"/>
        <v>0.16936340883876547</v>
      </c>
      <c r="H28" s="63">
        <v>91578.4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62">
        <v>3109.9</v>
      </c>
      <c r="E29" s="62">
        <v>11457.1</v>
      </c>
      <c r="F29" s="42">
        <f t="shared" si="0"/>
        <v>14567</v>
      </c>
      <c r="G29" s="41">
        <f t="shared" si="1"/>
        <v>0.1692141132957431</v>
      </c>
      <c r="H29" s="63">
        <v>86086.2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62">
        <v>4538.4799999999996</v>
      </c>
      <c r="E30" s="62">
        <v>11257.74</v>
      </c>
      <c r="F30" s="42">
        <f t="shared" si="0"/>
        <v>15796.22</v>
      </c>
      <c r="G30" s="41">
        <f t="shared" si="1"/>
        <v>0.18175104963336181</v>
      </c>
      <c r="H30" s="63">
        <v>86911.3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5">
        <v>2015</v>
      </c>
      <c r="D31" s="62">
        <v>4137.46</v>
      </c>
      <c r="E31" s="62">
        <v>10540.56</v>
      </c>
      <c r="F31" s="42">
        <f t="shared" si="0"/>
        <v>14678.02</v>
      </c>
      <c r="G31" s="41">
        <f t="shared" si="1"/>
        <v>0.17990172706893445</v>
      </c>
      <c r="H31" s="63">
        <v>81589.100000000006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62">
        <v>4615.4880000000003</v>
      </c>
      <c r="E32" s="62">
        <v>12273.82</v>
      </c>
      <c r="F32" s="42">
        <f t="shared" si="0"/>
        <v>16889.308000000001</v>
      </c>
      <c r="G32" s="41">
        <f t="shared" si="1"/>
        <v>0.1887769568667777</v>
      </c>
      <c r="H32" s="63">
        <v>89467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07" t="s">
        <v>23</v>
      </c>
      <c r="D33" s="107"/>
      <c r="E33" s="107"/>
      <c r="F33" s="107"/>
      <c r="G33" s="107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100">
        <f>+D32/F32</f>
        <v>0.27327869205772076</v>
      </c>
      <c r="E34" s="100">
        <f>+E32/F32</f>
        <v>0.72672130794227918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06" t="s">
        <v>40</v>
      </c>
      <c r="D39" s="106"/>
      <c r="E39" s="106"/>
      <c r="F39" s="106"/>
      <c r="G39" s="56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6" t="s">
        <v>41</v>
      </c>
      <c r="D40" s="47"/>
      <c r="E40" s="60" t="s">
        <v>42</v>
      </c>
      <c r="F40" s="61" t="s">
        <v>17</v>
      </c>
      <c r="G40" s="56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33</v>
      </c>
      <c r="D41" s="45"/>
      <c r="E41" s="69">
        <v>52640.88</v>
      </c>
      <c r="F41" s="34">
        <f>+E41/E45</f>
        <v>0.58838340004137835</v>
      </c>
      <c r="G41" s="56"/>
      <c r="H41" s="70" t="s">
        <v>50</v>
      </c>
      <c r="I41" s="71">
        <f>+E41+E42</f>
        <v>56935.519999999997</v>
      </c>
      <c r="J41" s="12"/>
      <c r="K41" s="99">
        <f>+E41/I41</f>
        <v>0.92457011018780544</v>
      </c>
      <c r="L41" s="12"/>
      <c r="M41" s="12"/>
      <c r="N41" s="12"/>
      <c r="O41" s="12"/>
      <c r="P41" s="14"/>
    </row>
    <row r="42" spans="2:16" x14ac:dyDescent="0.25">
      <c r="B42" s="13"/>
      <c r="C42" s="23" t="s">
        <v>48</v>
      </c>
      <c r="D42" s="45"/>
      <c r="E42" s="69">
        <v>4294.6400000000003</v>
      </c>
      <c r="F42" s="34">
        <f>+E42/E45</f>
        <v>4.8002519812619118E-2</v>
      </c>
      <c r="G42" s="56"/>
      <c r="H42" s="72" t="s">
        <v>51</v>
      </c>
      <c r="I42" s="73">
        <f>+E43+E44</f>
        <v>32531.45</v>
      </c>
      <c r="J42" s="12"/>
      <c r="K42" s="99">
        <f>+E42/I41</f>
        <v>7.5429889812194575E-2</v>
      </c>
      <c r="L42" s="12"/>
      <c r="M42" s="12"/>
      <c r="N42" s="12"/>
      <c r="O42" s="12"/>
      <c r="P42" s="14"/>
    </row>
    <row r="43" spans="2:16" x14ac:dyDescent="0.25">
      <c r="B43" s="13"/>
      <c r="C43" s="23" t="s">
        <v>34</v>
      </c>
      <c r="D43" s="45"/>
      <c r="E43" s="69">
        <v>422.09</v>
      </c>
      <c r="F43" s="34">
        <f>+E43/E45</f>
        <v>4.7178305021395046E-3</v>
      </c>
      <c r="G43" s="56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49</v>
      </c>
      <c r="D44" s="45"/>
      <c r="E44" s="69">
        <v>32109.360000000001</v>
      </c>
      <c r="F44" s="34">
        <f>+E44/E45</f>
        <v>0.35889624964386296</v>
      </c>
      <c r="G44" s="56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61</v>
      </c>
      <c r="D45" s="49"/>
      <c r="E45" s="50">
        <f>SUM(E41:E44)</f>
        <v>89466.97</v>
      </c>
      <c r="F45" s="37">
        <f>SUM(F41:F44)</f>
        <v>1</v>
      </c>
      <c r="G45" s="56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07" t="s">
        <v>43</v>
      </c>
      <c r="D46" s="107"/>
      <c r="E46" s="107"/>
      <c r="F46" s="107"/>
      <c r="G46" s="43"/>
      <c r="H46" s="44"/>
      <c r="I46" s="56"/>
      <c r="J46" s="56"/>
      <c r="K46" s="56"/>
      <c r="L46" s="44"/>
      <c r="M46" s="56"/>
      <c r="N46" s="56"/>
      <c r="O46" s="56"/>
      <c r="P46" s="14"/>
    </row>
    <row r="47" spans="2:16" x14ac:dyDescent="0.25">
      <c r="B47" s="13"/>
      <c r="C47" s="12"/>
      <c r="D47" s="12"/>
      <c r="E47" s="12"/>
      <c r="F47" s="12"/>
      <c r="G47" s="12"/>
      <c r="H47" s="44"/>
      <c r="I47" s="56"/>
      <c r="J47" s="56"/>
      <c r="K47" s="56"/>
      <c r="L47" s="44"/>
      <c r="M47" s="56"/>
      <c r="N47" s="56"/>
      <c r="O47" s="56"/>
      <c r="P47" s="14"/>
    </row>
    <row r="48" spans="2:16" x14ac:dyDescent="0.25">
      <c r="B48" s="13"/>
      <c r="C48" s="56"/>
      <c r="D48" s="56"/>
      <c r="E48" s="56"/>
      <c r="F48" s="56"/>
      <c r="G48" s="56"/>
      <c r="H48" s="44"/>
      <c r="I48" s="56"/>
      <c r="J48" s="56"/>
      <c r="K48" s="56"/>
      <c r="L48" s="44"/>
      <c r="M48" s="56"/>
      <c r="N48" s="56"/>
      <c r="O48" s="56"/>
      <c r="P48" s="14"/>
    </row>
    <row r="49" spans="2:16" x14ac:dyDescent="0.25">
      <c r="B49" s="13"/>
      <c r="C49" s="114" t="s">
        <v>35</v>
      </c>
      <c r="D49" s="114"/>
      <c r="E49" s="114"/>
      <c r="F49" s="114"/>
      <c r="G49" s="114"/>
      <c r="H49" s="44"/>
      <c r="I49" s="106" t="s">
        <v>45</v>
      </c>
      <c r="J49" s="106"/>
      <c r="K49" s="106"/>
      <c r="L49" s="106"/>
      <c r="M49" s="106"/>
      <c r="N49" s="106"/>
      <c r="O49" s="106"/>
      <c r="P49" s="14"/>
    </row>
    <row r="50" spans="2:16" x14ac:dyDescent="0.25">
      <c r="B50" s="13"/>
      <c r="C50" s="33" t="s">
        <v>36</v>
      </c>
      <c r="D50" s="47"/>
      <c r="E50" s="29" t="s">
        <v>42</v>
      </c>
      <c r="F50" s="29" t="s">
        <v>17</v>
      </c>
      <c r="G50" s="52"/>
      <c r="H50" s="44"/>
      <c r="I50" s="58" t="s">
        <v>44</v>
      </c>
      <c r="J50" s="61"/>
      <c r="K50" s="61">
        <v>2012</v>
      </c>
      <c r="L50" s="61">
        <v>2013</v>
      </c>
      <c r="M50" s="61">
        <v>2014</v>
      </c>
      <c r="N50" s="61">
        <v>2015</v>
      </c>
      <c r="O50" s="61">
        <v>2016</v>
      </c>
      <c r="P50" s="14"/>
    </row>
    <row r="51" spans="2:16" x14ac:dyDescent="0.25">
      <c r="B51" s="13"/>
      <c r="C51" s="74" t="s">
        <v>52</v>
      </c>
      <c r="D51" s="45"/>
      <c r="E51" s="62">
        <v>177.34</v>
      </c>
      <c r="F51" s="34">
        <f>+E51/SUM(E$51:E$56)</f>
        <v>4.3355353276209093E-3</v>
      </c>
      <c r="G51" s="54"/>
      <c r="H51" s="44"/>
      <c r="I51" s="51" t="s">
        <v>57</v>
      </c>
      <c r="J51" s="45"/>
      <c r="K51" s="62">
        <v>55956.36</v>
      </c>
      <c r="L51" s="62">
        <v>48261.440000000002</v>
      </c>
      <c r="M51" s="62">
        <v>50932.62</v>
      </c>
      <c r="N51" s="62">
        <v>45611.4</v>
      </c>
      <c r="O51" s="62">
        <v>48034.34</v>
      </c>
      <c r="P51" s="14"/>
    </row>
    <row r="52" spans="2:16" x14ac:dyDescent="0.25">
      <c r="B52" s="13"/>
      <c r="C52" s="74" t="s">
        <v>37</v>
      </c>
      <c r="D52" s="45"/>
      <c r="E52" s="62">
        <v>3640.47</v>
      </c>
      <c r="F52" s="34">
        <f t="shared" ref="F52:F56" si="2">+E52/SUM(E$51:E$56)</f>
        <v>8.9000712158250214E-2</v>
      </c>
      <c r="G52" s="54"/>
      <c r="H52" s="44"/>
      <c r="I52" s="51" t="s">
        <v>58</v>
      </c>
      <c r="J52" s="45"/>
      <c r="K52" s="62">
        <v>4037.76</v>
      </c>
      <c r="L52" s="62">
        <v>2683.12</v>
      </c>
      <c r="M52" s="62">
        <v>4030.46</v>
      </c>
      <c r="N52" s="62">
        <v>3451.54</v>
      </c>
      <c r="O52" s="62">
        <v>4606.54</v>
      </c>
      <c r="P52" s="14"/>
    </row>
    <row r="53" spans="2:16" x14ac:dyDescent="0.25">
      <c r="B53" s="13"/>
      <c r="C53" s="74" t="s">
        <v>53</v>
      </c>
      <c r="D53" s="45"/>
      <c r="E53" s="62">
        <v>623.21</v>
      </c>
      <c r="F53" s="34">
        <f t="shared" si="2"/>
        <v>1.5235981569452054E-2</v>
      </c>
      <c r="G53" s="54"/>
      <c r="H53" s="44"/>
      <c r="I53" s="78" t="s">
        <v>59</v>
      </c>
      <c r="J53" s="79"/>
      <c r="K53" s="80">
        <v>41074.129999999997</v>
      </c>
      <c r="L53" s="80">
        <v>30292.61</v>
      </c>
      <c r="M53" s="80">
        <v>32625.52</v>
      </c>
      <c r="N53" s="80">
        <v>31568.639999999999</v>
      </c>
      <c r="O53" s="80">
        <v>33059.440000000002</v>
      </c>
      <c r="P53" s="14"/>
    </row>
    <row r="54" spans="2:16" x14ac:dyDescent="0.25">
      <c r="B54" s="13"/>
      <c r="C54" s="74" t="s">
        <v>54</v>
      </c>
      <c r="D54" s="45"/>
      <c r="E54" s="62">
        <v>2393.69</v>
      </c>
      <c r="F54" s="34">
        <f t="shared" si="2"/>
        <v>5.8519947887520553E-2</v>
      </c>
      <c r="G54" s="54"/>
      <c r="H54" s="44"/>
      <c r="I54" s="78" t="s">
        <v>60</v>
      </c>
      <c r="J54" s="79"/>
      <c r="K54" s="80">
        <v>14882.23</v>
      </c>
      <c r="L54" s="80">
        <v>17968.830000000002</v>
      </c>
      <c r="M54" s="80">
        <v>18307.099999999999</v>
      </c>
      <c r="N54" s="80">
        <v>14042.76</v>
      </c>
      <c r="O54" s="80">
        <v>14974.9</v>
      </c>
      <c r="P54" s="14"/>
    </row>
    <row r="55" spans="2:16" x14ac:dyDescent="0.25">
      <c r="B55" s="13"/>
      <c r="C55" s="74" t="s">
        <v>55</v>
      </c>
      <c r="D55" s="45"/>
      <c r="E55" s="62">
        <v>459.86</v>
      </c>
      <c r="F55" s="34">
        <f t="shared" si="2"/>
        <v>1.1242468003607486E-2</v>
      </c>
      <c r="G55" s="54"/>
      <c r="H55" s="44"/>
      <c r="I55" s="23" t="s">
        <v>1</v>
      </c>
      <c r="J55" s="45"/>
      <c r="K55" s="42">
        <f>+K52+K51</f>
        <v>59994.12</v>
      </c>
      <c r="L55" s="42">
        <f t="shared" ref="L55:O55" si="3">+L52+L51</f>
        <v>50944.560000000005</v>
      </c>
      <c r="M55" s="42">
        <f t="shared" si="3"/>
        <v>54963.08</v>
      </c>
      <c r="N55" s="42">
        <f t="shared" si="3"/>
        <v>49062.94</v>
      </c>
      <c r="O55" s="42">
        <f t="shared" si="3"/>
        <v>52640.88</v>
      </c>
      <c r="P55" s="14"/>
    </row>
    <row r="56" spans="2:16" x14ac:dyDescent="0.25">
      <c r="B56" s="13"/>
      <c r="C56" s="74" t="s">
        <v>38</v>
      </c>
      <c r="D56" s="45"/>
      <c r="E56" s="62">
        <v>33609.26</v>
      </c>
      <c r="F56" s="34">
        <f t="shared" si="2"/>
        <v>0.82166535505354876</v>
      </c>
      <c r="G56" s="54"/>
      <c r="H56" s="44"/>
      <c r="I56" s="44"/>
      <c r="J56" s="44"/>
      <c r="K56" s="44"/>
      <c r="L56" s="44"/>
      <c r="M56" s="44"/>
      <c r="N56" s="44"/>
      <c r="O56" s="44"/>
      <c r="P56" s="14"/>
    </row>
    <row r="57" spans="2:16" x14ac:dyDescent="0.25">
      <c r="B57" s="13"/>
      <c r="C57" s="75" t="s">
        <v>56</v>
      </c>
      <c r="D57" s="76"/>
      <c r="E57" s="77">
        <f>+E41-SUM(E51:E56)</f>
        <v>11737.049999999996</v>
      </c>
      <c r="F57" s="34"/>
      <c r="G57" s="54"/>
      <c r="H57" s="44"/>
      <c r="I57" s="23" t="s">
        <v>46</v>
      </c>
      <c r="J57" s="45"/>
      <c r="K57" s="34">
        <f>+K51/K55</f>
        <v>0.93269740434562587</v>
      </c>
      <c r="L57" s="34">
        <f t="shared" ref="L57:O57" si="4">+L51/L55</f>
        <v>0.94733255130675376</v>
      </c>
      <c r="M57" s="34">
        <f t="shared" si="4"/>
        <v>0.92666968444999809</v>
      </c>
      <c r="N57" s="34">
        <f t="shared" si="4"/>
        <v>0.92965077103002791</v>
      </c>
      <c r="O57" s="34">
        <f t="shared" si="4"/>
        <v>0.91249120455433119</v>
      </c>
      <c r="P57" s="14"/>
    </row>
    <row r="58" spans="2:16" x14ac:dyDescent="0.25">
      <c r="B58" s="13"/>
      <c r="C58" s="53" t="s">
        <v>1</v>
      </c>
      <c r="D58" s="49"/>
      <c r="E58" s="68">
        <f>SUM(E51:E57)</f>
        <v>52640.88</v>
      </c>
      <c r="F58" s="37">
        <f>SUM(F51:F56)</f>
        <v>1</v>
      </c>
      <c r="G58" s="55"/>
      <c r="H58" s="44"/>
      <c r="I58" s="44"/>
      <c r="J58" s="44"/>
      <c r="K58" s="44"/>
      <c r="L58" s="44"/>
      <c r="M58" s="44"/>
      <c r="N58" s="44"/>
      <c r="O58" s="44"/>
      <c r="P58" s="14"/>
    </row>
    <row r="59" spans="2:16" x14ac:dyDescent="0.25">
      <c r="B59" s="13"/>
      <c r="C59" s="107" t="s">
        <v>23</v>
      </c>
      <c r="D59" s="107"/>
      <c r="E59" s="107"/>
      <c r="F59" s="107"/>
      <c r="G59" s="107"/>
      <c r="H59" s="44"/>
      <c r="I59" s="111" t="s">
        <v>47</v>
      </c>
      <c r="J59" s="111"/>
      <c r="K59" s="111"/>
      <c r="L59" s="111"/>
      <c r="M59" s="111"/>
      <c r="N59" s="111"/>
      <c r="O59" s="111"/>
      <c r="P59" s="14"/>
    </row>
    <row r="60" spans="2:16" x14ac:dyDescent="0.25">
      <c r="B60" s="13"/>
      <c r="C60" s="57" t="s">
        <v>39</v>
      </c>
      <c r="D60" s="56"/>
      <c r="E60" s="56"/>
      <c r="F60" s="56"/>
      <c r="G60" s="56"/>
      <c r="I60" s="56"/>
      <c r="J60" s="56"/>
      <c r="K60" s="56"/>
      <c r="L60" s="56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G34:H46">
    <sortCondition descending="1" ref="G34:G46"/>
  </sortState>
  <mergeCells count="16">
    <mergeCell ref="H17:O17"/>
    <mergeCell ref="C23:G23"/>
    <mergeCell ref="I24:K27"/>
    <mergeCell ref="B1:P2"/>
    <mergeCell ref="H9:O9"/>
    <mergeCell ref="H10:J11"/>
    <mergeCell ref="K10:L10"/>
    <mergeCell ref="M10:N10"/>
    <mergeCell ref="O10:O11"/>
    <mergeCell ref="C59:G59"/>
    <mergeCell ref="I59:O59"/>
    <mergeCell ref="C33:G33"/>
    <mergeCell ref="C39:F39"/>
    <mergeCell ref="C46:F46"/>
    <mergeCell ref="C49:G49"/>
    <mergeCell ref="I49:O4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K10" sqref="K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Oriente</vt:lpstr>
      <vt:lpstr>Amazonas</vt:lpstr>
      <vt:lpstr>Loreto</vt:lpstr>
      <vt:lpstr>San Martín</vt:lpstr>
      <vt:lpstr>Ucayali</vt:lpstr>
      <vt:lpstr>Conceptos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2017-06-26T15:31:28Z</dcterms:modified>
</cp:coreProperties>
</file>